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660" tabRatio="724" activeTab="5"/>
  </bookViews>
  <sheets>
    <sheet name="CỬA 1 CÁNH" sheetId="1" r:id="rId1"/>
    <sheet name="CỬA 2 CÁNH" sheetId="2" r:id="rId2"/>
    <sheet name="CỬA 3 CÁNH" sheetId="3" r:id="rId3"/>
    <sheet name="CỬA 4 CÁNH" sheetId="4" r:id="rId4"/>
    <sheet name="VÁCH KÍNH" sheetId="5" r:id="rId5"/>
    <sheet name="KHỐI LƯỢNG NHỰA" sheetId="6" r:id="rId6"/>
    <sheet name="Hướng dẫn" sheetId="7" r:id="rId7"/>
  </sheets>
  <definedNames/>
  <calcPr fullCalcOnLoad="1"/>
</workbook>
</file>

<file path=xl/comments6.xml><?xml version="1.0" encoding="utf-8"?>
<comments xmlns="http://schemas.openxmlformats.org/spreadsheetml/2006/main">
  <authors>
    <author>Thanh An</author>
  </authors>
  <commentList>
    <comment ref="E5" authorId="0">
      <text>
        <r>
          <rPr>
            <b/>
            <sz val="8"/>
            <rFont val="Tahoma"/>
            <family val="0"/>
          </rPr>
          <t>Nhập Giá Nhựa Vào Đây</t>
        </r>
      </text>
    </comment>
    <comment ref="E7" authorId="0">
      <text>
        <r>
          <rPr>
            <b/>
            <sz val="8"/>
            <rFont val="Tahoma"/>
            <family val="0"/>
          </rPr>
          <t>Nhập Giá Sắt Vào Đây</t>
        </r>
      </text>
    </comment>
  </commentList>
</comments>
</file>

<file path=xl/sharedStrings.xml><?xml version="1.0" encoding="utf-8"?>
<sst xmlns="http://schemas.openxmlformats.org/spreadsheetml/2006/main" count="390" uniqueCount="109">
  <si>
    <t>Số Lượng</t>
  </si>
  <si>
    <t>Cao</t>
  </si>
  <si>
    <t>Ngang</t>
  </si>
  <si>
    <t>Mã Cửa</t>
  </si>
  <si>
    <t>Diện Tích</t>
  </si>
  <si>
    <t>Tổng Cộng</t>
  </si>
  <si>
    <t>Chiều Dài</t>
  </si>
  <si>
    <t>BR60</t>
  </si>
  <si>
    <t>Giá Nhựa</t>
  </si>
  <si>
    <t>SF106</t>
  </si>
  <si>
    <t>SF78</t>
  </si>
  <si>
    <t>Giá Sắt</t>
  </si>
  <si>
    <t>SF66</t>
  </si>
  <si>
    <t>FR106</t>
  </si>
  <si>
    <t>HF62Y</t>
  </si>
  <si>
    <t>SE76N</t>
  </si>
  <si>
    <t>GB34</t>
  </si>
  <si>
    <t>GB31</t>
  </si>
  <si>
    <t>GB25</t>
  </si>
  <si>
    <t>GB21</t>
  </si>
  <si>
    <t>GB19</t>
  </si>
  <si>
    <t>IL36</t>
  </si>
  <si>
    <t>CP25</t>
  </si>
  <si>
    <t>SF92</t>
  </si>
  <si>
    <t>JT61</t>
  </si>
  <si>
    <t>PP100</t>
  </si>
  <si>
    <t>GM42</t>
  </si>
  <si>
    <t>BR66</t>
  </si>
  <si>
    <t>MK60</t>
  </si>
  <si>
    <t>SP66</t>
  </si>
  <si>
    <t>IL50</t>
  </si>
  <si>
    <t>GB10</t>
  </si>
  <si>
    <t>CP90</t>
  </si>
  <si>
    <t>YG60</t>
  </si>
  <si>
    <t>PK60N</t>
  </si>
  <si>
    <t>CP2</t>
  </si>
  <si>
    <t>CP40</t>
  </si>
  <si>
    <t>S.L.Nhựa</t>
  </si>
  <si>
    <t>Loại Cửa</t>
  </si>
  <si>
    <t>Kính</t>
  </si>
  <si>
    <t>Cửa Sổ 1 Cánh</t>
  </si>
  <si>
    <t>Cửa Đi 1 Cánh Mở Ngoài</t>
  </si>
  <si>
    <t>Cửa Đi 1 Cánh Mở Vào</t>
  </si>
  <si>
    <t>Diện Tích Kính</t>
  </si>
  <si>
    <t>Cửa Đi 2 Cánh Mở Ngoài</t>
  </si>
  <si>
    <t>Cửa Đi 2 Cánh Mở Vào</t>
  </si>
  <si>
    <t>Cửa Sổ 2 Cánh</t>
  </si>
  <si>
    <t>Cửa Sổ 2 Cánh Trượt</t>
  </si>
  <si>
    <t>Cửa Đi 2 Cánh Trượt</t>
  </si>
  <si>
    <t>HF62</t>
  </si>
  <si>
    <t>Cửa Sổ 3 Cánh</t>
  </si>
  <si>
    <t>Cửa Sổ 3 Cánh Trượt</t>
  </si>
  <si>
    <t>Cửa Đi 3 Cánh Trượt</t>
  </si>
  <si>
    <t>SE76</t>
  </si>
  <si>
    <t>Cửa Đi 4 Cánh Mở Ngoài</t>
  </si>
  <si>
    <t>Cửa Đi 4 Cánh Mở Vào</t>
  </si>
  <si>
    <t>Cửa Sổ 4 Cánh</t>
  </si>
  <si>
    <t>Cửa Sổ 4 Cánh Trượt</t>
  </si>
  <si>
    <t>Cửa Đi 4 Cánh Trượt</t>
  </si>
  <si>
    <t>Vách Kính</t>
  </si>
  <si>
    <t>Thanh</t>
  </si>
  <si>
    <t>LOẠI NHỰA</t>
  </si>
  <si>
    <t>TRỌNG LƯỢNG</t>
  </si>
  <si>
    <t>THÀNH TIỀN</t>
  </si>
  <si>
    <t>LOẠI CỬA</t>
  </si>
  <si>
    <t>MÃ CỬA</t>
  </si>
  <si>
    <t>Cửa đi mở ra</t>
  </si>
  <si>
    <t>Cửa đi mở vào</t>
  </si>
  <si>
    <t>Cửa sổ mở quay</t>
  </si>
  <si>
    <t>Cửa đi mở trượt</t>
  </si>
  <si>
    <t>Cửa sổ mở trượt</t>
  </si>
  <si>
    <r>
      <rPr>
        <b/>
        <sz val="10"/>
        <rFont val="Arial"/>
        <family val="2"/>
      </rPr>
      <t xml:space="preserve">Ghi chú: </t>
    </r>
    <r>
      <rPr>
        <sz val="10"/>
        <rFont val="Arial"/>
        <family val="2"/>
      </rPr>
      <t xml:space="preserve">
- Không được save vào file cũ sau khi đã tính khối lượng, để tránh bị sai sót khi sử dụng sau này.
- Mỗi sheet trang tính chỉ tính khối lượng cửa dưới 100m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
- Bảng tính không tính được các đố chia ô, các, các thanh ghép nối.
- Bảng tính chính xác 95% và chỉ có dư không thiếu.
- Bảng tính có thể sử dụng cho tất cả các loại thanh nhựa. 
- Nhập kích thước chiều cao, chiều ngang và số lượng vào các ô đã được lập sẵn theo loại cửa muốn sử dụng.
- Bảng tính có thể tính diện tích kính ở mỗi Sheet trang tính
</t>
    </r>
  </si>
  <si>
    <r>
      <t xml:space="preserve">Nhập các số mã cửa vào các ô mã cửa ở các sheet trang tính. Cửa 1 cánh chỉ dành cho các loại cửa 1 cánh và tương tự như ở sheet khác. Ví dụ: Nhập số 1 vào ô mã cửa ở Sheet "cửa 1 cánh"  ta được </t>
    </r>
    <r>
      <rPr>
        <b/>
        <sz val="12"/>
        <rFont val="Arial"/>
        <family val="2"/>
      </rPr>
      <t>cửa đi 1 cánh mở ra ngoài</t>
    </r>
    <r>
      <rPr>
        <sz val="12"/>
        <rFont val="Arial"/>
        <family val="2"/>
      </rPr>
      <t>, tương tự như thế ở các ô mã cửa khác theo mã cửa như trên. Riêng phần vách kính mã cửa tất cả đều là số 1.</t>
    </r>
  </si>
  <si>
    <t>Khung bao cửa sổ</t>
  </si>
  <si>
    <t>Khung bao cửa đi</t>
  </si>
  <si>
    <t>Khung bao cửa đi lớn</t>
  </si>
  <si>
    <t>Cánh cửa đi mở ra</t>
  </si>
  <si>
    <t>Cánh cửa sổ mở ra</t>
  </si>
  <si>
    <t>Cánh cửa sổ lùa</t>
  </si>
  <si>
    <t>Đố tĩnh cửa sổ lùa</t>
  </si>
  <si>
    <t>Cánh cửa đi mở vào</t>
  </si>
  <si>
    <t>Khung bao cửa sổ trượt</t>
  </si>
  <si>
    <t>Đỗ tính cửa sổ, cửa đi</t>
  </si>
  <si>
    <t>Nẹp kính 8ly cửa sổ, cửa đi</t>
  </si>
  <si>
    <t>Nẹp kính 5ly cửa sổ, cửa đi</t>
  </si>
  <si>
    <t>Nẹp kính 5ly cửa lùa</t>
  </si>
  <si>
    <t>Nẹp kính 8ly cửa lùa, pano cửa đi</t>
  </si>
  <si>
    <t>Nẹp kính 10ly cửa lùa</t>
  </si>
  <si>
    <t>Nẹp kính hộp cửa lùa</t>
  </si>
  <si>
    <t>Ốp cánh cửa đi lùa</t>
  </si>
  <si>
    <t>Ốp cánh cửa sổ lùa</t>
  </si>
  <si>
    <t>Ghép khung 2ly</t>
  </si>
  <si>
    <t>Ghép khung 25ly</t>
  </si>
  <si>
    <t>Ghép khung 48ly</t>
  </si>
  <si>
    <t>Cánh cửa đi lùa</t>
  </si>
  <si>
    <t>Đố động cửa sổ, cửa đi</t>
  </si>
  <si>
    <t>Pano nhựa</t>
  </si>
  <si>
    <t>Ốp cửa lùa 4 cánh</t>
  </si>
  <si>
    <t>TỶ TRỌNG (kg/m)</t>
  </si>
  <si>
    <t>ĐƠN VỊ</t>
  </si>
  <si>
    <t>SỐ LƯỢNG</t>
  </si>
  <si>
    <r>
      <t>Chuyển góc 90</t>
    </r>
    <r>
      <rPr>
        <vertAlign val="superscript"/>
        <sz val="10"/>
        <color indexed="8"/>
        <rFont val="Arial"/>
        <family val="2"/>
      </rPr>
      <t>0</t>
    </r>
  </si>
  <si>
    <t>TÊN</t>
  </si>
  <si>
    <t>NHỰA</t>
  </si>
  <si>
    <t>GIÁ/KG</t>
  </si>
  <si>
    <r>
      <t>KÍNH (m</t>
    </r>
    <r>
      <rPr>
        <b/>
        <vertAlign val="super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>)</t>
    </r>
  </si>
  <si>
    <t>Ron cao su (kg)</t>
  </si>
  <si>
    <t>Vít lắp đặt (con)</t>
  </si>
  <si>
    <t>Keo silicon (Chai)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</si>
</sst>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#,##0.00;[Red]#,##0.00"/>
  </numFmts>
  <fonts count="68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56"/>
      <name val="Arial"/>
      <family val="2"/>
    </font>
    <font>
      <b/>
      <sz val="10"/>
      <color indexed="13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0"/>
      <color theme="3" tint="-0.4999699890613556"/>
      <name val="Arial"/>
      <family val="2"/>
    </font>
    <font>
      <b/>
      <sz val="10"/>
      <color rgb="FFFFFF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FF0000"/>
      </left>
      <right style="thin">
        <color rgb="FF00B050"/>
      </right>
      <top style="medium">
        <color rgb="FFFF0000"/>
      </top>
      <bottom style="thin">
        <color rgb="FF00B050"/>
      </bottom>
    </border>
    <border>
      <left style="thin">
        <color rgb="FF00B050"/>
      </left>
      <right style="medium">
        <color rgb="FFFF0000"/>
      </right>
      <top style="medium">
        <color rgb="FFFF0000"/>
      </top>
      <bottom style="thin">
        <color rgb="FF00B050"/>
      </bottom>
    </border>
    <border>
      <left style="thin">
        <color rgb="FF00B050"/>
      </left>
      <right style="medium">
        <color rgb="FFFF000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FF0000"/>
      </right>
      <top style="thin">
        <color rgb="FF00B050"/>
      </top>
      <bottom style="medium">
        <color rgb="FFFF0000"/>
      </bottom>
    </border>
    <border>
      <left style="medium">
        <color rgb="FFFF000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FF0000"/>
      </left>
      <right style="thin">
        <color rgb="FF00B050"/>
      </right>
      <top style="thin">
        <color rgb="FF00B050"/>
      </top>
      <bottom style="medium">
        <color rgb="FFFF0000"/>
      </bottom>
    </border>
    <border>
      <left style="medium">
        <color rgb="FF00206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2060"/>
      </left>
      <right style="thin">
        <color rgb="FF00B050"/>
      </right>
      <top style="thin">
        <color rgb="FF00B050"/>
      </top>
      <bottom style="medium">
        <color rgb="FF00206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2060"/>
      </bottom>
    </border>
    <border>
      <left style="medium">
        <color rgb="FF00206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medium">
        <color rgb="FF002060"/>
      </right>
      <top>
        <color indexed="63"/>
      </top>
      <bottom style="thin">
        <color rgb="FF00B050"/>
      </bottom>
    </border>
    <border>
      <left style="thin">
        <color rgb="FF00B050"/>
      </left>
      <right style="medium">
        <color rgb="FF00206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2060"/>
      </right>
      <top style="thin">
        <color rgb="FF00B050"/>
      </top>
      <bottom style="medium">
        <color rgb="FF002060"/>
      </bottom>
    </border>
    <border>
      <left style="medium">
        <color rgb="FF002060"/>
      </left>
      <right style="thin">
        <color rgb="FF00B050"/>
      </right>
      <top style="medium">
        <color rgb="FF002060"/>
      </top>
      <bottom style="medium">
        <color rgb="FFFF0000"/>
      </bottom>
    </border>
    <border>
      <left style="thin">
        <color rgb="FF00B050"/>
      </left>
      <right style="thin">
        <color rgb="FF00B050"/>
      </right>
      <top style="medium">
        <color rgb="FF002060"/>
      </top>
      <bottom style="medium">
        <color rgb="FFFF0000"/>
      </bottom>
    </border>
    <border>
      <left style="thin">
        <color rgb="FF00B050"/>
      </left>
      <right style="medium">
        <color rgb="FF002060"/>
      </right>
      <top style="medium">
        <color rgb="FF00206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002060"/>
      </top>
      <bottom>
        <color indexed="63"/>
      </bottom>
    </border>
    <border>
      <left style="thick">
        <color rgb="FFFF0000"/>
      </left>
      <right style="thin">
        <color rgb="FF00B050"/>
      </right>
      <top style="thick">
        <color rgb="FFFF000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ck">
        <color rgb="FFFF0000"/>
      </top>
      <bottom style="thin">
        <color rgb="FF00B050"/>
      </bottom>
    </border>
    <border>
      <left style="thin">
        <color rgb="FF00B050"/>
      </left>
      <right style="thick">
        <color rgb="FFFF0000"/>
      </right>
      <top style="thick">
        <color rgb="FFFF0000"/>
      </top>
      <bottom style="thin">
        <color rgb="FF00B050"/>
      </bottom>
    </border>
    <border>
      <left style="thick">
        <color rgb="FFFF000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ck">
        <color rgb="FFFF0000"/>
      </left>
      <right style="thin">
        <color rgb="FF00B050"/>
      </right>
      <top style="thin">
        <color rgb="FF00B050"/>
      </top>
      <bottom style="thick">
        <color rgb="FFFF000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thin">
        <color rgb="FF00B050"/>
      </left>
      <right style="thick">
        <color rgb="FFFF000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ck">
        <color rgb="FFFF0000"/>
      </right>
      <top style="thin">
        <color rgb="FF00B05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rgb="FFFF0000"/>
      </right>
      <top style="medium">
        <color rgb="FF00206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002060"/>
      </top>
      <bottom style="medium">
        <color rgb="FFFF0000"/>
      </bottom>
    </border>
    <border>
      <left style="medium">
        <color rgb="FFFF0000"/>
      </left>
      <right style="medium"/>
      <top style="medium">
        <color rgb="FF002060"/>
      </top>
      <bottom style="medium">
        <color rgb="FFFF0000"/>
      </bottom>
    </border>
    <border>
      <left style="medium"/>
      <right style="medium">
        <color rgb="FFFF0000"/>
      </right>
      <top style="medium">
        <color rgb="FF00206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/>
      <top style="medium">
        <color rgb="FF00206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35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35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36" borderId="0" xfId="0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3" fontId="4" fillId="35" borderId="11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/>
    </xf>
    <xf numFmtId="3" fontId="6" fillId="33" borderId="2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59" fillId="36" borderId="20" xfId="0" applyNumberFormat="1" applyFont="1" applyFill="1" applyBorder="1" applyAlignment="1">
      <alignment horizontal="center" vertical="center"/>
    </xf>
    <xf numFmtId="3" fontId="60" fillId="33" borderId="20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4" fontId="16" fillId="37" borderId="24" xfId="0" applyNumberFormat="1" applyFont="1" applyFill="1" applyBorder="1" applyAlignment="1">
      <alignment horizontal="center" vertical="center"/>
    </xf>
    <xf numFmtId="4" fontId="16" fillId="37" borderId="20" xfId="0" applyNumberFormat="1" applyFont="1" applyFill="1" applyBorder="1" applyAlignment="1">
      <alignment horizontal="center" vertical="center"/>
    </xf>
    <xf numFmtId="4" fontId="16" fillId="37" borderId="2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3" fontId="61" fillId="7" borderId="20" xfId="0" applyNumberFormat="1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2" xfId="0" applyFont="1" applyFill="1" applyBorder="1" applyAlignment="1">
      <alignment horizontal="left" vertical="center"/>
    </xf>
    <xf numFmtId="3" fontId="6" fillId="6" borderId="25" xfId="0" applyNumberFormat="1" applyFont="1" applyFill="1" applyBorder="1" applyAlignment="1">
      <alignment horizontal="right" vertical="center"/>
    </xf>
    <xf numFmtId="3" fontId="6" fillId="6" borderId="26" xfId="0" applyNumberFormat="1" applyFont="1" applyFill="1" applyBorder="1" applyAlignment="1">
      <alignment horizontal="right" vertical="center"/>
    </xf>
    <xf numFmtId="3" fontId="6" fillId="6" borderId="27" xfId="0" applyNumberFormat="1" applyFont="1" applyFill="1" applyBorder="1" applyAlignment="1">
      <alignment horizontal="right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166" fontId="4" fillId="35" borderId="11" xfId="42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 wrapText="1"/>
    </xf>
    <xf numFmtId="0" fontId="1" fillId="37" borderId="32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left" vertical="center"/>
    </xf>
    <xf numFmtId="3" fontId="11" fillId="38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33" borderId="36" xfId="0" applyFont="1" applyFill="1" applyBorder="1" applyAlignment="1">
      <alignment horizontal="left" vertical="center"/>
    </xf>
    <xf numFmtId="3" fontId="11" fillId="38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3" fontId="62" fillId="12" borderId="20" xfId="0" applyNumberFormat="1" applyFont="1" applyFill="1" applyBorder="1" applyAlignment="1">
      <alignment horizontal="center" vertical="center"/>
    </xf>
    <xf numFmtId="3" fontId="62" fillId="12" borderId="37" xfId="0" applyNumberFormat="1" applyFont="1" applyFill="1" applyBorder="1" applyAlignment="1">
      <alignment horizontal="center" vertical="center"/>
    </xf>
    <xf numFmtId="3" fontId="63" fillId="39" borderId="20" xfId="0" applyNumberFormat="1" applyFont="1" applyFill="1" applyBorder="1" applyAlignment="1">
      <alignment horizontal="center" vertical="center"/>
    </xf>
    <xf numFmtId="3" fontId="63" fillId="39" borderId="37" xfId="0" applyNumberFormat="1" applyFont="1" applyFill="1" applyBorder="1" applyAlignment="1">
      <alignment horizontal="center" vertical="center"/>
    </xf>
    <xf numFmtId="3" fontId="63" fillId="40" borderId="20" xfId="0" applyNumberFormat="1" applyFont="1" applyFill="1" applyBorder="1" applyAlignment="1">
      <alignment horizontal="center" vertical="center"/>
    </xf>
    <xf numFmtId="3" fontId="62" fillId="6" borderId="20" xfId="0" applyNumberFormat="1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vertical="center"/>
    </xf>
    <xf numFmtId="0" fontId="11" fillId="34" borderId="20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0" fontId="11" fillId="34" borderId="36" xfId="0" applyFont="1" applyFill="1" applyBorder="1" applyAlignment="1">
      <alignment vertical="center"/>
    </xf>
    <xf numFmtId="0" fontId="11" fillId="34" borderId="37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4" fontId="6" fillId="13" borderId="39" xfId="0" applyNumberFormat="1" applyFont="1" applyFill="1" applyBorder="1" applyAlignment="1">
      <alignment vertical="center"/>
    </xf>
    <xf numFmtId="4" fontId="6" fillId="13" borderId="40" xfId="0" applyNumberFormat="1" applyFont="1" applyFill="1" applyBorder="1" applyAlignment="1">
      <alignment vertical="center"/>
    </xf>
    <xf numFmtId="2" fontId="4" fillId="35" borderId="37" xfId="0" applyNumberFormat="1" applyFont="1" applyFill="1" applyBorder="1" applyAlignment="1">
      <alignment horizontal="center" vertical="center" wrapText="1"/>
    </xf>
    <xf numFmtId="4" fontId="7" fillId="35" borderId="37" xfId="0" applyNumberFormat="1" applyFont="1" applyFill="1" applyBorder="1" applyAlignment="1">
      <alignment horizontal="center" vertical="center" wrapText="1"/>
    </xf>
    <xf numFmtId="4" fontId="5" fillId="35" borderId="4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0" fontId="0" fillId="33" borderId="41" xfId="0" applyFill="1" applyBorder="1" applyAlignment="1">
      <alignment/>
    </xf>
    <xf numFmtId="2" fontId="4" fillId="35" borderId="42" xfId="0" applyNumberFormat="1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4" fontId="7" fillId="35" borderId="42" xfId="0" applyNumberFormat="1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4" fontId="5" fillId="35" borderId="44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4" fontId="7" fillId="35" borderId="20" xfId="0" applyNumberFormat="1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4" fontId="5" fillId="35" borderId="39" xfId="0" applyNumberFormat="1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8" fillId="13" borderId="45" xfId="0" applyFont="1" applyFill="1" applyBorder="1" applyAlignment="1">
      <alignment horizontal="left" vertical="center" wrapText="1"/>
    </xf>
    <xf numFmtId="0" fontId="8" fillId="13" borderId="46" xfId="0" applyFont="1" applyFill="1" applyBorder="1" applyAlignment="1">
      <alignment horizontal="left" vertical="center" wrapText="1"/>
    </xf>
    <xf numFmtId="3" fontId="64" fillId="13" borderId="46" xfId="0" applyNumberFormat="1" applyFont="1" applyFill="1" applyBorder="1" applyAlignment="1">
      <alignment horizontal="center" vertical="center" wrapText="1"/>
    </xf>
    <xf numFmtId="3" fontId="9" fillId="13" borderId="46" xfId="0" applyNumberFormat="1" applyFont="1" applyFill="1" applyBorder="1" applyAlignment="1">
      <alignment horizontal="center" vertical="center" wrapText="1"/>
    </xf>
    <xf numFmtId="3" fontId="9" fillId="13" borderId="47" xfId="0" applyNumberFormat="1" applyFont="1" applyFill="1" applyBorder="1" applyAlignment="1">
      <alignment horizontal="center" vertical="center" wrapText="1"/>
    </xf>
    <xf numFmtId="0" fontId="8" fillId="13" borderId="48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3" fontId="10" fillId="12" borderId="49" xfId="0" applyNumberFormat="1" applyFont="1" applyFill="1" applyBorder="1" applyAlignment="1">
      <alignment horizontal="center" vertical="center" wrapText="1"/>
    </xf>
    <xf numFmtId="4" fontId="65" fillId="12" borderId="49" xfId="0" applyNumberFormat="1" applyFont="1" applyFill="1" applyBorder="1" applyAlignment="1">
      <alignment horizontal="center" vertical="center" wrapText="1"/>
    </xf>
    <xf numFmtId="4" fontId="66" fillId="12" borderId="49" xfId="0" applyNumberFormat="1" applyFont="1" applyFill="1" applyBorder="1" applyAlignment="1">
      <alignment wrapText="1"/>
    </xf>
    <xf numFmtId="0" fontId="64" fillId="13" borderId="31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9" fillId="13" borderId="50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0" fillId="36" borderId="53" xfId="0" applyFont="1" applyFill="1" applyBorder="1" applyAlignment="1">
      <alignment horizontal="left" vertical="top" wrapText="1"/>
    </xf>
    <xf numFmtId="0" fontId="0" fillId="36" borderId="54" xfId="0" applyFill="1" applyBorder="1" applyAlignment="1">
      <alignment horizontal="left" vertical="top" wrapText="1"/>
    </xf>
    <xf numFmtId="0" fontId="0" fillId="36" borderId="55" xfId="0" applyFill="1" applyBorder="1" applyAlignment="1">
      <alignment horizontal="left" vertical="top" wrapText="1"/>
    </xf>
    <xf numFmtId="0" fontId="0" fillId="36" borderId="56" xfId="0" applyFill="1" applyBorder="1" applyAlignment="1">
      <alignment horizontal="left" vertical="top" wrapText="1"/>
    </xf>
    <xf numFmtId="0" fontId="0" fillId="36" borderId="0" xfId="0" applyFill="1" applyBorder="1" applyAlignment="1">
      <alignment horizontal="left" vertical="top" wrapText="1"/>
    </xf>
    <xf numFmtId="0" fontId="0" fillId="36" borderId="57" xfId="0" applyFill="1" applyBorder="1" applyAlignment="1">
      <alignment horizontal="left" vertical="top" wrapText="1"/>
    </xf>
    <xf numFmtId="0" fontId="0" fillId="36" borderId="58" xfId="0" applyFill="1" applyBorder="1" applyAlignment="1">
      <alignment horizontal="left" vertical="top" wrapText="1"/>
    </xf>
    <xf numFmtId="0" fontId="0" fillId="36" borderId="41" xfId="0" applyFill="1" applyBorder="1" applyAlignment="1">
      <alignment horizontal="left" vertical="top" wrapText="1"/>
    </xf>
    <xf numFmtId="0" fontId="0" fillId="36" borderId="59" xfId="0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69"/>
  <sheetViews>
    <sheetView zoomScalePageLayoutView="0" workbookViewId="0" topLeftCell="A1">
      <selection activeCell="E2" sqref="E2:G3"/>
    </sheetView>
  </sheetViews>
  <sheetFormatPr defaultColWidth="9.140625" defaultRowHeight="12.75"/>
  <cols>
    <col min="1" max="1" width="24.7109375" style="0" customWidth="1"/>
    <col min="2" max="2" width="9.421875" style="0" customWidth="1"/>
    <col min="4" max="4" width="25.140625" style="0" customWidth="1"/>
    <col min="5" max="5" width="11.421875" style="0" customWidth="1"/>
    <col min="7" max="7" width="10.00390625" style="0" customWidth="1"/>
    <col min="8" max="8" width="11.8515625" style="0" customWidth="1"/>
    <col min="9" max="16" width="12.7109375" style="0" hidden="1" customWidth="1"/>
    <col min="17" max="17" width="13.57421875" style="0" hidden="1" customWidth="1"/>
    <col min="18" max="18" width="10.8515625" style="0" hidden="1" customWidth="1"/>
    <col min="19" max="20" width="9.140625" style="0" hidden="1" customWidth="1"/>
    <col min="21" max="21" width="0" style="0" hidden="1" customWidth="1"/>
  </cols>
  <sheetData>
    <row r="1" spans="1:32" ht="24.75" customHeight="1" thickTop="1">
      <c r="A1" s="63" t="s">
        <v>61</v>
      </c>
      <c r="B1" s="64" t="s">
        <v>37</v>
      </c>
      <c r="C1" s="64" t="s">
        <v>3</v>
      </c>
      <c r="D1" s="64" t="s">
        <v>38</v>
      </c>
      <c r="E1" s="64" t="s">
        <v>1</v>
      </c>
      <c r="F1" s="64" t="s">
        <v>2</v>
      </c>
      <c r="G1" s="64" t="s">
        <v>0</v>
      </c>
      <c r="H1" s="65" t="s">
        <v>4</v>
      </c>
      <c r="I1" s="5" t="s">
        <v>7</v>
      </c>
      <c r="J1" s="9" t="s">
        <v>9</v>
      </c>
      <c r="K1" s="9" t="s">
        <v>13</v>
      </c>
      <c r="L1" s="5" t="s">
        <v>10</v>
      </c>
      <c r="M1" s="5"/>
      <c r="N1" s="5"/>
      <c r="O1" s="5" t="s">
        <v>39</v>
      </c>
      <c r="P1" s="5"/>
      <c r="Q1" s="5" t="s">
        <v>7</v>
      </c>
      <c r="R1" s="5" t="s">
        <v>9</v>
      </c>
      <c r="S1" s="5" t="s">
        <v>13</v>
      </c>
      <c r="T1" s="5" t="s">
        <v>10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4" customFormat="1" ht="15" customHeight="1">
      <c r="A2" s="66" t="s">
        <v>7</v>
      </c>
      <c r="B2" s="67">
        <f>Q10</f>
        <v>0</v>
      </c>
      <c r="C2" s="74"/>
      <c r="D2" s="68" t="b">
        <f aca="true" t="shared" si="0" ref="D2:D29">IF(C2=1,$A$30,IF(C2=2,$A$31,IF(C2=3,$A$32)))</f>
        <v>0</v>
      </c>
      <c r="E2" s="72"/>
      <c r="F2" s="72"/>
      <c r="G2" s="72"/>
      <c r="H2" s="86">
        <f>(IF(C2&gt;0,E2*F2/1000000))*G2</f>
        <v>0</v>
      </c>
      <c r="I2" s="8">
        <f>(IF(C2=1,(((E2+50)*2)+((F2+50)*1)),IF(C2=2,(((E2+50)*2)+((F2+50)*1)),IF(C2=3,(((E2+50)*2)+((F2+50)*2))))))*G2</f>
        <v>0</v>
      </c>
      <c r="J2" s="8">
        <f>(IF(C2=1,(((E2-40+50)*2)+((F2-64+50)*2))))*G2</f>
        <v>0</v>
      </c>
      <c r="K2" s="8">
        <f>(IF(C2=2,(((E2-40+50)*2)+((F2-64+50)*2))))*G2</f>
        <v>0</v>
      </c>
      <c r="L2" s="8">
        <f>(IF(C2=3,(((E2-64+50)*2)+((F2-64+50)*2))))*G2</f>
        <v>0</v>
      </c>
      <c r="M2" s="8"/>
      <c r="N2" s="8"/>
      <c r="O2" s="12">
        <f>((IF(C2=1,((E2-212)*(F2-236)),IF(C2=2,((E2-212)*(F2-236)),IF(C2=3,((E2-180)*(F2-180))))))*G2)/1000000</f>
        <v>0</v>
      </c>
      <c r="P2" s="10">
        <v>7</v>
      </c>
      <c r="Q2" s="4" t="b">
        <f>IF(I30&gt;1,IF(I30&lt;5800,1,IF(I30&lt;11600,2,IF(I30&lt;17400,3,IF(I30&lt;23200,4,IF(I30&lt;29000,5,IF(I30&lt;34800,6,IF(I30&lt;40600,7))))))))</f>
        <v>0</v>
      </c>
      <c r="R2" s="4" t="b">
        <f>IF(J30&gt;1,IF(J30&lt;5800,1,IF(J30&lt;11600,2,IF(J30&lt;17400,3,IF(J30&lt;23200,4,IF(J30&lt;29000,5,IF(J30&lt;34800,6,IF(J30&lt;40600,7))))))))</f>
        <v>0</v>
      </c>
      <c r="S2" s="4" t="b">
        <f>IF(K30&gt;1,IF(K30&lt;5800,1,IF(K30&lt;11600,2,IF(K30&lt;17400,3,IF(K30&lt;23200,4,IF(K30&lt;29000,5,IF(K30&lt;34800,6,IF(K30&lt;40600,7))))))))</f>
        <v>0</v>
      </c>
      <c r="T2" s="4" t="b">
        <f>IF(L30&gt;1,IF(L30&lt;5800,1,IF(L30&lt;11600,2,IF(L30&lt;17400,3,IF(L30&lt;23200,4,IF(L30&lt;29000,5,IF(L30&lt;34800,6,IF(L30&lt;40600,7))))))))</f>
        <v>0</v>
      </c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4" customFormat="1" ht="15" customHeight="1">
      <c r="A3" s="66" t="s">
        <v>27</v>
      </c>
      <c r="B3" s="67"/>
      <c r="C3" s="74"/>
      <c r="D3" s="68" t="b">
        <f t="shared" si="0"/>
        <v>0</v>
      </c>
      <c r="E3" s="72"/>
      <c r="F3" s="72"/>
      <c r="G3" s="72"/>
      <c r="H3" s="86">
        <f aca="true" t="shared" si="1" ref="H3:H28">(IF(C3&gt;0,E3*F3/1000000))*G3</f>
        <v>0</v>
      </c>
      <c r="I3" s="8">
        <f aca="true" t="shared" si="2" ref="I3:I29">(IF(C3=1,(((E3+50)*2)+((F3+50)*1)),IF(C3=2,(((E3+50)*2)+((F3+50)*1)),IF(C3=3,(((E3+50)*2)+((F3+50)*2))))))*G3</f>
        <v>0</v>
      </c>
      <c r="J3" s="8">
        <f aca="true" t="shared" si="3" ref="J3:J29">(IF(C3=1,(((E3-40+50)*2)+((F3-64+50)*2))))*G3</f>
        <v>0</v>
      </c>
      <c r="K3" s="8">
        <f aca="true" t="shared" si="4" ref="K3:K29">(IF(C3=2,(((E3-40+50)*2)+((F3-64+50)*2))))*G3</f>
        <v>0</v>
      </c>
      <c r="L3" s="8">
        <f aca="true" t="shared" si="5" ref="L3:L29">(IF(C3=3,(((E3-64+50)*2)+((F3-64+50)*2))))*G3</f>
        <v>0</v>
      </c>
      <c r="M3" s="8"/>
      <c r="N3" s="8"/>
      <c r="O3" s="12">
        <f aca="true" t="shared" si="6" ref="O3:O29">((IF(C3=1,((E3-212)*(F3-236)),IF(C3=2,((E3-212)*(F3-236)),IF(C3=3,((E3-180)*(F3-180))))))*G3)/1000000</f>
        <v>0</v>
      </c>
      <c r="P3" s="10">
        <v>14</v>
      </c>
      <c r="Q3" s="4" t="b">
        <f>IF(I30&gt;40600,IF(I30&lt;46400,8,IF(I30&lt;52200,9,IF(I30&lt;58000,10,IF(I30&lt;63800,11,IF(I30&lt;69600,12,IF(I30&lt;75400,13,IF(I30&lt;81200,14))))))))</f>
        <v>0</v>
      </c>
      <c r="R3" s="4" t="b">
        <f>IF(J30&gt;40600,IF(J30&lt;46400,8,IF(J30&lt;52200,9,IF(J30&lt;58000,10,IF(J30&lt;63800,11,IF(J30&lt;69600,12,IF(J30&lt;75400,13,IF(J30&lt;81200,14))))))))</f>
        <v>0</v>
      </c>
      <c r="S3" s="4" t="b">
        <f>IF(K30&gt;40600,IF(K30&lt;46400,8,IF(K30&lt;52200,9,IF(K30&lt;58000,10,IF(K30&lt;63800,11,IF(K30&lt;69600,12,IF(K30&lt;75400,13,IF(K30&lt;81200,14))))))))</f>
        <v>0</v>
      </c>
      <c r="T3" s="4" t="b">
        <f>IF(L30&gt;40600,IF(L30&lt;46400,8,IF(L30&lt;52200,9,IF(L30&lt;58000,10,IF(L30&lt;63800,11,IF(L30&lt;69600,12,IF(L30&lt;75400,13,IF(L30&lt;81200,14))))))))</f>
        <v>0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4" customFormat="1" ht="15" customHeight="1">
      <c r="A4" s="66" t="s">
        <v>28</v>
      </c>
      <c r="B4" s="67"/>
      <c r="C4" s="74"/>
      <c r="D4" s="68" t="b">
        <f t="shared" si="0"/>
        <v>0</v>
      </c>
      <c r="E4" s="72"/>
      <c r="F4" s="72"/>
      <c r="G4" s="72"/>
      <c r="H4" s="86">
        <f t="shared" si="1"/>
        <v>0</v>
      </c>
      <c r="I4" s="8">
        <f t="shared" si="2"/>
        <v>0</v>
      </c>
      <c r="J4" s="8">
        <f t="shared" si="3"/>
        <v>0</v>
      </c>
      <c r="K4" s="8">
        <f t="shared" si="4"/>
        <v>0</v>
      </c>
      <c r="L4" s="8">
        <f t="shared" si="5"/>
        <v>0</v>
      </c>
      <c r="M4" s="8"/>
      <c r="N4" s="8"/>
      <c r="O4" s="12">
        <f t="shared" si="6"/>
        <v>0</v>
      </c>
      <c r="P4" s="10">
        <v>21</v>
      </c>
      <c r="Q4" s="4" t="b">
        <f>IF(I30&gt;81200,IF(I30&lt;87000,15,IF(I30&lt;92800,16,IF(I30&lt;98600,17,IF(I30&lt;104400,18,IF(I30&lt;110200,19,IF(I30&lt;11600,20,IF(I30&lt;121800,21))))))))</f>
        <v>0</v>
      </c>
      <c r="R4" s="4" t="b">
        <f>IF(J30&gt;81200,IF(J30&lt;87000,15,IF(J30&lt;92800,16,IF(J30&lt;98600,17,IF(J30&lt;104400,18,IF(J30&lt;110200,19,IF(J30&lt;11600,20,IF(J30&lt;121800,21))))))))</f>
        <v>0</v>
      </c>
      <c r="S4" s="4" t="b">
        <f>IF(K30&gt;81200,IF(K30&lt;87000,15,IF(K30&lt;92800,16,IF(K30&lt;98600,17,IF(K30&lt;104400,18,IF(K30&lt;110200,19,IF(K30&lt;11600,20,IF(K30&lt;121800,21))))))))</f>
        <v>0</v>
      </c>
      <c r="T4" s="4" t="b">
        <f>IF(L30&gt;81200,IF(L30&lt;87000,15,IF(L30&lt;92800,16,IF(L30&lt;98600,17,IF(L30&lt;104400,18,IF(L30&lt;110200,19,IF(L30&lt;11600,20,IF(L30&lt;121800,21))))))))</f>
        <v>0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s="4" customFormat="1" ht="15" customHeight="1">
      <c r="A5" s="66" t="s">
        <v>9</v>
      </c>
      <c r="B5" s="67">
        <f>R10</f>
        <v>0</v>
      </c>
      <c r="C5" s="74"/>
      <c r="D5" s="68" t="b">
        <f t="shared" si="0"/>
        <v>0</v>
      </c>
      <c r="E5" s="72"/>
      <c r="F5" s="72"/>
      <c r="G5" s="72"/>
      <c r="H5" s="86">
        <f t="shared" si="1"/>
        <v>0</v>
      </c>
      <c r="I5" s="8">
        <f t="shared" si="2"/>
        <v>0</v>
      </c>
      <c r="J5" s="8">
        <f t="shared" si="3"/>
        <v>0</v>
      </c>
      <c r="K5" s="8">
        <f t="shared" si="4"/>
        <v>0</v>
      </c>
      <c r="L5" s="8">
        <f t="shared" si="5"/>
        <v>0</v>
      </c>
      <c r="M5" s="8"/>
      <c r="N5" s="8"/>
      <c r="O5" s="12">
        <f t="shared" si="6"/>
        <v>0</v>
      </c>
      <c r="P5" s="10">
        <v>28</v>
      </c>
      <c r="Q5" s="4" t="b">
        <f>IF(I30&gt;121800,IF(I30&lt;127600,22,IF(I30&lt;133400,23,IF(I30&lt;139200,24,IF(I30&lt;145000,25,IF(I30&lt;150800,26,IF(I30&lt;156600,27,IF(I30&lt;162400,28))))))))</f>
        <v>0</v>
      </c>
      <c r="R5" s="4" t="b">
        <f>IF(J30&gt;121800,IF(J30&lt;127600,22,IF(J30&lt;133400,23,IF(J30&lt;139200,24,IF(J30&lt;145000,25,IF(J30&lt;150800,26,IF(J30&lt;156600,27,IF(J30&lt;162400,28))))))))</f>
        <v>0</v>
      </c>
      <c r="S5" s="4" t="b">
        <f>IF(K30&gt;121800,IF(K30&lt;127600,22,IF(K30&lt;133400,23,IF(K30&lt;139200,24,IF(K30&lt;145000,25,IF(K30&lt;150800,26,IF(K30&lt;156600,27,IF(K30&lt;162400,28))))))))</f>
        <v>0</v>
      </c>
      <c r="T5" s="4" t="b">
        <f>IF(L30&gt;121800,IF(L30&lt;127600,22,IF(L30&lt;133400,23,IF(L30&lt;139200,24,IF(L30&lt;145000,25,IF(L30&lt;150800,26,IF(L30&lt;156600,27,IF(L30&lt;162400,28))))))))</f>
        <v>0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s="4" customFormat="1" ht="15" customHeight="1">
      <c r="A6" s="66" t="s">
        <v>10</v>
      </c>
      <c r="B6" s="67">
        <f>T10</f>
        <v>0</v>
      </c>
      <c r="C6" s="74"/>
      <c r="D6" s="68" t="b">
        <f t="shared" si="0"/>
        <v>0</v>
      </c>
      <c r="E6" s="72"/>
      <c r="F6" s="72"/>
      <c r="G6" s="72"/>
      <c r="H6" s="86">
        <f t="shared" si="1"/>
        <v>0</v>
      </c>
      <c r="I6" s="8">
        <f t="shared" si="2"/>
        <v>0</v>
      </c>
      <c r="J6" s="8">
        <f t="shared" si="3"/>
        <v>0</v>
      </c>
      <c r="K6" s="8">
        <f t="shared" si="4"/>
        <v>0</v>
      </c>
      <c r="L6" s="8">
        <f t="shared" si="5"/>
        <v>0</v>
      </c>
      <c r="M6" s="8"/>
      <c r="N6" s="8"/>
      <c r="O6" s="12">
        <f t="shared" si="6"/>
        <v>0</v>
      </c>
      <c r="P6" s="10">
        <v>35</v>
      </c>
      <c r="Q6" s="10" t="b">
        <f>IF(I30&gt;162400,IF(I30&lt;168200,29,IF(I30&lt;174000,30,IF(I30&lt;179800,31,IF(I30&lt;185600,32,IF(I30&lt;191400,33,IF(I30&lt;197200,34,IF(I30&lt;203000,35))))))))</f>
        <v>0</v>
      </c>
      <c r="R6" s="10" t="b">
        <f>IF(J30&gt;162400,IF(J30&lt;168200,29,IF(J30&lt;174000,30,IF(J30&lt;179800,31,IF(J30&lt;185600,32,IF(J30&lt;191400,33,IF(J30&lt;197200,34,IF(J30&lt;203000,35))))))))</f>
        <v>0</v>
      </c>
      <c r="S6" s="10" t="b">
        <f>IF(K30&gt;162400,IF(K30&lt;168200,29,IF(K30&lt;174000,30,IF(K30&lt;179800,31,IF(K30&lt;185600,32,IF(K30&lt;191400,33,IF(K30&lt;197200,34,IF(K30&lt;203000,35))))))))</f>
        <v>0</v>
      </c>
      <c r="T6" s="10" t="b">
        <f>IF(L30&gt;162400,IF(L30&lt;168200,29,IF(L30&lt;174000,30,IF(L30&lt;179800,31,IF(L30&lt;185600,32,IF(L30&lt;191400,33,IF(L30&lt;197200,34,IF(L30&lt;203000,35))))))))</f>
        <v>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4" customFormat="1" ht="15" customHeight="1">
      <c r="A7" s="66" t="s">
        <v>12</v>
      </c>
      <c r="B7" s="67"/>
      <c r="C7" s="74"/>
      <c r="D7" s="68" t="b">
        <f t="shared" si="0"/>
        <v>0</v>
      </c>
      <c r="E7" s="72"/>
      <c r="F7" s="72"/>
      <c r="G7" s="72"/>
      <c r="H7" s="86">
        <f t="shared" si="1"/>
        <v>0</v>
      </c>
      <c r="I7" s="8">
        <f t="shared" si="2"/>
        <v>0</v>
      </c>
      <c r="J7" s="8">
        <f t="shared" si="3"/>
        <v>0</v>
      </c>
      <c r="K7" s="8">
        <f t="shared" si="4"/>
        <v>0</v>
      </c>
      <c r="L7" s="8">
        <f t="shared" si="5"/>
        <v>0</v>
      </c>
      <c r="M7" s="8"/>
      <c r="N7" s="8"/>
      <c r="O7" s="12">
        <f t="shared" si="6"/>
        <v>0</v>
      </c>
      <c r="P7" s="10">
        <v>42</v>
      </c>
      <c r="Q7" s="4" t="b">
        <f>IF(I30&gt;203000,IF(I30&lt;208800,36,IF(I30&lt;214600,37,IF(I30&lt;220400,38,IF(I30&lt;226200,39,IF(I30&lt;232000,40,IF(I30&lt;237800,41,IF(I30&lt;243600,42))))))))</f>
        <v>0</v>
      </c>
      <c r="R7" s="4" t="b">
        <f>IF(J30&gt;203000,IF(J30&lt;208800,36,IF(J30&lt;214600,37,IF(J30&lt;220400,38,IF(J30&lt;226200,39,IF(J30&lt;232000,40,IF(J30&lt;237800,41,IF(J30&lt;243600,42))))))))</f>
        <v>0</v>
      </c>
      <c r="S7" s="4" t="b">
        <f>IF(K30&gt;203000,IF(K30&lt;208800,36,IF(K30&lt;214600,37,IF(K30&lt;220400,38,IF(K30&lt;226200,39,IF(K30&lt;232000,40,IF(K30&lt;237800,41,IF(K30&lt;243600,42))))))))</f>
        <v>0</v>
      </c>
      <c r="T7" s="4" t="b">
        <f>IF(L30&gt;203000,IF(L30&lt;208800,36,IF(L30&lt;214600,37,IF(L30&lt;220400,38,IF(L30&lt;226200,39,IF(L30&lt;232000,40,IF(L30&lt;237800,41,IF(L30&lt;243600,42))))))))</f>
        <v>0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4" customFormat="1" ht="15" customHeight="1">
      <c r="A8" s="66" t="s">
        <v>29</v>
      </c>
      <c r="B8" s="67"/>
      <c r="C8" s="74"/>
      <c r="D8" s="68" t="b">
        <f t="shared" si="0"/>
        <v>0</v>
      </c>
      <c r="E8" s="72"/>
      <c r="F8" s="72"/>
      <c r="G8" s="72"/>
      <c r="H8" s="86">
        <f t="shared" si="1"/>
        <v>0</v>
      </c>
      <c r="I8" s="8">
        <f t="shared" si="2"/>
        <v>0</v>
      </c>
      <c r="J8" s="8">
        <f t="shared" si="3"/>
        <v>0</v>
      </c>
      <c r="K8" s="8">
        <f t="shared" si="4"/>
        <v>0</v>
      </c>
      <c r="L8" s="8">
        <f t="shared" si="5"/>
        <v>0</v>
      </c>
      <c r="M8" s="8"/>
      <c r="N8" s="8"/>
      <c r="O8" s="12">
        <f t="shared" si="6"/>
        <v>0</v>
      </c>
      <c r="P8" s="10">
        <v>49</v>
      </c>
      <c r="Q8" s="4" t="b">
        <f>IF(I30&gt;243600,IF(I30&lt;249400,43,IF(I30&lt;255200,44,IF(I30&lt;261000,45,IF(I30&lt;266800,46,IF(I30&lt;272600,47,IF(I30&lt;278400,48,IF(I30&lt;284200,49))))))))</f>
        <v>0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4" customFormat="1" ht="15" customHeight="1">
      <c r="A9" s="66" t="s">
        <v>13</v>
      </c>
      <c r="B9" s="67">
        <f>S10</f>
        <v>0</v>
      </c>
      <c r="C9" s="74"/>
      <c r="D9" s="68" t="b">
        <f t="shared" si="0"/>
        <v>0</v>
      </c>
      <c r="E9" s="72"/>
      <c r="F9" s="72"/>
      <c r="G9" s="72"/>
      <c r="H9" s="86">
        <f t="shared" si="1"/>
        <v>0</v>
      </c>
      <c r="I9" s="8">
        <f t="shared" si="2"/>
        <v>0</v>
      </c>
      <c r="J9" s="8">
        <f t="shared" si="3"/>
        <v>0</v>
      </c>
      <c r="K9" s="8">
        <f t="shared" si="4"/>
        <v>0</v>
      </c>
      <c r="L9" s="8">
        <f t="shared" si="5"/>
        <v>0</v>
      </c>
      <c r="M9" s="8"/>
      <c r="N9" s="8"/>
      <c r="O9" s="12">
        <f t="shared" si="6"/>
        <v>0</v>
      </c>
      <c r="P9" s="10">
        <v>56</v>
      </c>
      <c r="Q9" s="4" t="b">
        <f>IF(I30&gt;284200,IF(I30&lt;290000,50,IF(I30&lt;295800,51,IF(I30&lt;301600,52,IF(I30&lt;307400,53,IF(I30&lt;313200,54,IF(I30&lt;319000,55,IF(I30&lt;324800,56))))))))</f>
        <v>0</v>
      </c>
      <c r="R9" s="4" t="b">
        <f>IF(J30&gt;284200,IF(J30&lt;290000,50,IF(J30&lt;295800,51,IF(J30&lt;301600,52,IF(J30&lt;307400,53,IF(J30&lt;313200,54,IF(J30&lt;319000,55,IF(J30&lt;324800,56))))))))</f>
        <v>0</v>
      </c>
      <c r="S9" s="4" t="b">
        <f>IF(K30&gt;284200,IF(K30&lt;290000,50,IF(K30&lt;295800,51,IF(K30&lt;301600,52,IF(K30&lt;307400,53,IF(K30&lt;313200,54,IF(K30&lt;319000,55,IF(K30&lt;324800,56))))))))</f>
        <v>0</v>
      </c>
      <c r="T9" s="4" t="b">
        <f>IF(L30&gt;284200,IF(L30&lt;290000,50,IF(L30&lt;295800,51,IF(L30&lt;301600,52,IF(L30&lt;307400,53,IF(L30&lt;313200,54,IF(L30&lt;319000,55,IF(L30&lt;324800,56))))))))</f>
        <v>0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4" customFormat="1" ht="15" customHeight="1">
      <c r="A10" s="66" t="s">
        <v>14</v>
      </c>
      <c r="B10" s="67"/>
      <c r="C10" s="74"/>
      <c r="D10" s="68" t="b">
        <f t="shared" si="0"/>
        <v>0</v>
      </c>
      <c r="E10" s="72"/>
      <c r="F10" s="72"/>
      <c r="G10" s="72"/>
      <c r="H10" s="86">
        <f t="shared" si="1"/>
        <v>0</v>
      </c>
      <c r="I10" s="8">
        <f t="shared" si="2"/>
        <v>0</v>
      </c>
      <c r="J10" s="8">
        <f t="shared" si="3"/>
        <v>0</v>
      </c>
      <c r="K10" s="8">
        <f t="shared" si="4"/>
        <v>0</v>
      </c>
      <c r="L10" s="8">
        <f t="shared" si="5"/>
        <v>0</v>
      </c>
      <c r="M10" s="8"/>
      <c r="N10" s="8"/>
      <c r="O10" s="12">
        <f t="shared" si="6"/>
        <v>0</v>
      </c>
      <c r="P10" s="10"/>
      <c r="Q10" s="20">
        <f>SUM(Q2:Q9)</f>
        <v>0</v>
      </c>
      <c r="R10" s="20">
        <f>SUM(R2:R9)</f>
        <v>0</v>
      </c>
      <c r="S10" s="20">
        <f>SUM(S2:S9)</f>
        <v>0</v>
      </c>
      <c r="T10" s="20">
        <f>SUM(T2:T9)</f>
        <v>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4" customFormat="1" ht="15" customHeight="1">
      <c r="A11" s="66" t="s">
        <v>15</v>
      </c>
      <c r="B11" s="67"/>
      <c r="C11" s="74"/>
      <c r="D11" s="68" t="b">
        <f t="shared" si="0"/>
        <v>0</v>
      </c>
      <c r="E11" s="72"/>
      <c r="F11" s="72"/>
      <c r="G11" s="72"/>
      <c r="H11" s="86">
        <f t="shared" si="1"/>
        <v>0</v>
      </c>
      <c r="I11" s="8">
        <f t="shared" si="2"/>
        <v>0</v>
      </c>
      <c r="J11" s="8">
        <f t="shared" si="3"/>
        <v>0</v>
      </c>
      <c r="K11" s="8">
        <f t="shared" si="4"/>
        <v>0</v>
      </c>
      <c r="L11" s="8">
        <f t="shared" si="5"/>
        <v>0</v>
      </c>
      <c r="M11" s="8"/>
      <c r="N11" s="8"/>
      <c r="O11" s="12">
        <f t="shared" si="6"/>
        <v>0</v>
      </c>
      <c r="P11" s="10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4" customFormat="1" ht="15" customHeight="1">
      <c r="A12" s="66" t="s">
        <v>16</v>
      </c>
      <c r="B12" s="67"/>
      <c r="C12" s="74"/>
      <c r="D12" s="68" t="b">
        <f t="shared" si="0"/>
        <v>0</v>
      </c>
      <c r="E12" s="72"/>
      <c r="F12" s="72"/>
      <c r="G12" s="72"/>
      <c r="H12" s="86">
        <f t="shared" si="1"/>
        <v>0</v>
      </c>
      <c r="I12" s="8">
        <f t="shared" si="2"/>
        <v>0</v>
      </c>
      <c r="J12" s="8">
        <f t="shared" si="3"/>
        <v>0</v>
      </c>
      <c r="K12" s="8">
        <f t="shared" si="4"/>
        <v>0</v>
      </c>
      <c r="L12" s="8">
        <f t="shared" si="5"/>
        <v>0</v>
      </c>
      <c r="M12" s="8"/>
      <c r="N12" s="8"/>
      <c r="O12" s="12">
        <f t="shared" si="6"/>
        <v>0</v>
      </c>
      <c r="P12" s="1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4" customFormat="1" ht="15" customHeight="1">
      <c r="A13" s="66" t="s">
        <v>17</v>
      </c>
      <c r="B13" s="67">
        <f>B9+B6+B5</f>
        <v>0</v>
      </c>
      <c r="C13" s="74"/>
      <c r="D13" s="68" t="b">
        <f t="shared" si="0"/>
        <v>0</v>
      </c>
      <c r="E13" s="72"/>
      <c r="F13" s="72"/>
      <c r="G13" s="72"/>
      <c r="H13" s="86">
        <f t="shared" si="1"/>
        <v>0</v>
      </c>
      <c r="I13" s="8">
        <f t="shared" si="2"/>
        <v>0</v>
      </c>
      <c r="J13" s="8">
        <f t="shared" si="3"/>
        <v>0</v>
      </c>
      <c r="K13" s="8">
        <f t="shared" si="4"/>
        <v>0</v>
      </c>
      <c r="L13" s="8">
        <f t="shared" si="5"/>
        <v>0</v>
      </c>
      <c r="M13" s="8"/>
      <c r="N13" s="8"/>
      <c r="O13" s="12">
        <f t="shared" si="6"/>
        <v>0</v>
      </c>
      <c r="P13" s="1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4" customFormat="1" ht="15" customHeight="1">
      <c r="A14" s="66" t="s">
        <v>18</v>
      </c>
      <c r="B14" s="67"/>
      <c r="C14" s="74"/>
      <c r="D14" s="68" t="b">
        <f t="shared" si="0"/>
        <v>0</v>
      </c>
      <c r="E14" s="72"/>
      <c r="F14" s="72"/>
      <c r="G14" s="72"/>
      <c r="H14" s="86">
        <f t="shared" si="1"/>
        <v>0</v>
      </c>
      <c r="I14" s="8">
        <f t="shared" si="2"/>
        <v>0</v>
      </c>
      <c r="J14" s="8">
        <f t="shared" si="3"/>
        <v>0</v>
      </c>
      <c r="K14" s="8">
        <f t="shared" si="4"/>
        <v>0</v>
      </c>
      <c r="L14" s="8">
        <f t="shared" si="5"/>
        <v>0</v>
      </c>
      <c r="M14" s="8"/>
      <c r="N14" s="8"/>
      <c r="O14" s="12">
        <f t="shared" si="6"/>
        <v>0</v>
      </c>
      <c r="P14" s="12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4" customFormat="1" ht="15" customHeight="1">
      <c r="A15" s="66" t="s">
        <v>19</v>
      </c>
      <c r="B15" s="67"/>
      <c r="C15" s="74"/>
      <c r="D15" s="68" t="b">
        <f t="shared" si="0"/>
        <v>0</v>
      </c>
      <c r="E15" s="72"/>
      <c r="F15" s="72"/>
      <c r="G15" s="72"/>
      <c r="H15" s="86">
        <f t="shared" si="1"/>
        <v>0</v>
      </c>
      <c r="I15" s="8">
        <f t="shared" si="2"/>
        <v>0</v>
      </c>
      <c r="J15" s="8">
        <f t="shared" si="3"/>
        <v>0</v>
      </c>
      <c r="K15" s="8">
        <f t="shared" si="4"/>
        <v>0</v>
      </c>
      <c r="L15" s="8">
        <f t="shared" si="5"/>
        <v>0</v>
      </c>
      <c r="M15" s="8"/>
      <c r="N15" s="8"/>
      <c r="O15" s="12">
        <f t="shared" si="6"/>
        <v>0</v>
      </c>
      <c r="P15" s="1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4" customFormat="1" ht="15" customHeight="1">
      <c r="A16" s="66" t="s">
        <v>20</v>
      </c>
      <c r="B16" s="67"/>
      <c r="C16" s="74"/>
      <c r="D16" s="68" t="b">
        <f t="shared" si="0"/>
        <v>0</v>
      </c>
      <c r="E16" s="72"/>
      <c r="F16" s="72"/>
      <c r="G16" s="72"/>
      <c r="H16" s="86">
        <f t="shared" si="1"/>
        <v>0</v>
      </c>
      <c r="I16" s="8">
        <f t="shared" si="2"/>
        <v>0</v>
      </c>
      <c r="J16" s="8">
        <f t="shared" si="3"/>
        <v>0</v>
      </c>
      <c r="K16" s="8">
        <f t="shared" si="4"/>
        <v>0</v>
      </c>
      <c r="L16" s="8">
        <f t="shared" si="5"/>
        <v>0</v>
      </c>
      <c r="M16" s="8"/>
      <c r="N16" s="8"/>
      <c r="O16" s="12">
        <f t="shared" si="6"/>
        <v>0</v>
      </c>
      <c r="P16" s="1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4" customFormat="1" ht="15" customHeight="1">
      <c r="A17" s="66" t="s">
        <v>31</v>
      </c>
      <c r="B17" s="67"/>
      <c r="C17" s="74"/>
      <c r="D17" s="68" t="b">
        <f t="shared" si="0"/>
        <v>0</v>
      </c>
      <c r="E17" s="72"/>
      <c r="F17" s="72"/>
      <c r="G17" s="72"/>
      <c r="H17" s="86">
        <f t="shared" si="1"/>
        <v>0</v>
      </c>
      <c r="I17" s="8">
        <f t="shared" si="2"/>
        <v>0</v>
      </c>
      <c r="J17" s="8">
        <f t="shared" si="3"/>
        <v>0</v>
      </c>
      <c r="K17" s="8">
        <f t="shared" si="4"/>
        <v>0</v>
      </c>
      <c r="L17" s="8">
        <f t="shared" si="5"/>
        <v>0</v>
      </c>
      <c r="M17" s="8"/>
      <c r="N17" s="8"/>
      <c r="O17" s="12">
        <f t="shared" si="6"/>
        <v>0</v>
      </c>
      <c r="P17" s="12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4" customFormat="1" ht="15" customHeight="1">
      <c r="A18" s="66" t="s">
        <v>30</v>
      </c>
      <c r="B18" s="67"/>
      <c r="C18" s="74"/>
      <c r="D18" s="68" t="b">
        <f t="shared" si="0"/>
        <v>0</v>
      </c>
      <c r="E18" s="72"/>
      <c r="F18" s="72"/>
      <c r="G18" s="72"/>
      <c r="H18" s="86">
        <f t="shared" si="1"/>
        <v>0</v>
      </c>
      <c r="I18" s="8">
        <f t="shared" si="2"/>
        <v>0</v>
      </c>
      <c r="J18" s="8">
        <f t="shared" si="3"/>
        <v>0</v>
      </c>
      <c r="K18" s="8">
        <f t="shared" si="4"/>
        <v>0</v>
      </c>
      <c r="L18" s="8">
        <f t="shared" si="5"/>
        <v>0</v>
      </c>
      <c r="M18" s="8"/>
      <c r="N18" s="8"/>
      <c r="O18" s="12">
        <f t="shared" si="6"/>
        <v>0</v>
      </c>
      <c r="P18" s="12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4" customFormat="1" ht="15" customHeight="1">
      <c r="A19" s="66" t="s">
        <v>21</v>
      </c>
      <c r="B19" s="67"/>
      <c r="C19" s="74"/>
      <c r="D19" s="68" t="b">
        <f t="shared" si="0"/>
        <v>0</v>
      </c>
      <c r="E19" s="72"/>
      <c r="F19" s="72"/>
      <c r="G19" s="72"/>
      <c r="H19" s="86">
        <f t="shared" si="1"/>
        <v>0</v>
      </c>
      <c r="I19" s="8">
        <f t="shared" si="2"/>
        <v>0</v>
      </c>
      <c r="J19" s="8">
        <f t="shared" si="3"/>
        <v>0</v>
      </c>
      <c r="K19" s="8">
        <f t="shared" si="4"/>
        <v>0</v>
      </c>
      <c r="L19" s="8">
        <f t="shared" si="5"/>
        <v>0</v>
      </c>
      <c r="M19" s="8"/>
      <c r="N19" s="8"/>
      <c r="O19" s="12">
        <f t="shared" si="6"/>
        <v>0</v>
      </c>
      <c r="P19" s="12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4" customFormat="1" ht="15" customHeight="1">
      <c r="A20" s="66" t="s">
        <v>35</v>
      </c>
      <c r="B20" s="67"/>
      <c r="C20" s="74"/>
      <c r="D20" s="68" t="b">
        <f t="shared" si="0"/>
        <v>0</v>
      </c>
      <c r="E20" s="72"/>
      <c r="F20" s="72"/>
      <c r="G20" s="72"/>
      <c r="H20" s="86">
        <f t="shared" si="1"/>
        <v>0</v>
      </c>
      <c r="I20" s="8">
        <f t="shared" si="2"/>
        <v>0</v>
      </c>
      <c r="J20" s="8">
        <f t="shared" si="3"/>
        <v>0</v>
      </c>
      <c r="K20" s="8">
        <f t="shared" si="4"/>
        <v>0</v>
      </c>
      <c r="L20" s="8">
        <f t="shared" si="5"/>
        <v>0</v>
      </c>
      <c r="M20" s="8"/>
      <c r="N20" s="8"/>
      <c r="O20" s="12">
        <f t="shared" si="6"/>
        <v>0</v>
      </c>
      <c r="P20" s="12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4" customFormat="1" ht="15" customHeight="1">
      <c r="A21" s="66" t="s">
        <v>22</v>
      </c>
      <c r="B21" s="67"/>
      <c r="C21" s="74"/>
      <c r="D21" s="68" t="b">
        <f t="shared" si="0"/>
        <v>0</v>
      </c>
      <c r="E21" s="72"/>
      <c r="F21" s="72"/>
      <c r="G21" s="72"/>
      <c r="H21" s="86">
        <f t="shared" si="1"/>
        <v>0</v>
      </c>
      <c r="I21" s="8">
        <f t="shared" si="2"/>
        <v>0</v>
      </c>
      <c r="J21" s="8">
        <f t="shared" si="3"/>
        <v>0</v>
      </c>
      <c r="K21" s="8">
        <f t="shared" si="4"/>
        <v>0</v>
      </c>
      <c r="L21" s="8">
        <f t="shared" si="5"/>
        <v>0</v>
      </c>
      <c r="M21" s="8"/>
      <c r="N21" s="8"/>
      <c r="O21" s="12">
        <f t="shared" si="6"/>
        <v>0</v>
      </c>
      <c r="P21" s="12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4" customFormat="1" ht="15" customHeight="1">
      <c r="A22" s="66" t="s">
        <v>36</v>
      </c>
      <c r="B22" s="67"/>
      <c r="C22" s="74"/>
      <c r="D22" s="68" t="b">
        <f t="shared" si="0"/>
        <v>0</v>
      </c>
      <c r="E22" s="72"/>
      <c r="F22" s="72"/>
      <c r="G22" s="72"/>
      <c r="H22" s="86">
        <f t="shared" si="1"/>
        <v>0</v>
      </c>
      <c r="I22" s="8">
        <f t="shared" si="2"/>
        <v>0</v>
      </c>
      <c r="J22" s="8">
        <f t="shared" si="3"/>
        <v>0</v>
      </c>
      <c r="K22" s="8">
        <f t="shared" si="4"/>
        <v>0</v>
      </c>
      <c r="L22" s="8">
        <f t="shared" si="5"/>
        <v>0</v>
      </c>
      <c r="M22" s="8"/>
      <c r="N22" s="8"/>
      <c r="O22" s="12">
        <f t="shared" si="6"/>
        <v>0</v>
      </c>
      <c r="P22" s="12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s="4" customFormat="1" ht="15" customHeight="1">
      <c r="A23" s="66" t="s">
        <v>23</v>
      </c>
      <c r="B23" s="67"/>
      <c r="C23" s="74"/>
      <c r="D23" s="68" t="b">
        <f t="shared" si="0"/>
        <v>0</v>
      </c>
      <c r="E23" s="72"/>
      <c r="F23" s="72"/>
      <c r="G23" s="72"/>
      <c r="H23" s="86">
        <f t="shared" si="1"/>
        <v>0</v>
      </c>
      <c r="I23" s="8">
        <f t="shared" si="2"/>
        <v>0</v>
      </c>
      <c r="J23" s="8">
        <f t="shared" si="3"/>
        <v>0</v>
      </c>
      <c r="K23" s="8">
        <f t="shared" si="4"/>
        <v>0</v>
      </c>
      <c r="L23" s="8">
        <f t="shared" si="5"/>
        <v>0</v>
      </c>
      <c r="M23" s="8"/>
      <c r="N23" s="8"/>
      <c r="O23" s="12">
        <f t="shared" si="6"/>
        <v>0</v>
      </c>
      <c r="P23" s="12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4" customFormat="1" ht="15" customHeight="1">
      <c r="A24" s="66" t="s">
        <v>24</v>
      </c>
      <c r="B24" s="67"/>
      <c r="C24" s="74"/>
      <c r="D24" s="68" t="b">
        <f t="shared" si="0"/>
        <v>0</v>
      </c>
      <c r="E24" s="72"/>
      <c r="F24" s="72"/>
      <c r="G24" s="72"/>
      <c r="H24" s="86">
        <f t="shared" si="1"/>
        <v>0</v>
      </c>
      <c r="I24" s="8">
        <f t="shared" si="2"/>
        <v>0</v>
      </c>
      <c r="J24" s="8">
        <f t="shared" si="3"/>
        <v>0</v>
      </c>
      <c r="K24" s="8">
        <f t="shared" si="4"/>
        <v>0</v>
      </c>
      <c r="L24" s="8">
        <f t="shared" si="5"/>
        <v>0</v>
      </c>
      <c r="M24" s="8"/>
      <c r="N24" s="8"/>
      <c r="O24" s="12">
        <f t="shared" si="6"/>
        <v>0</v>
      </c>
      <c r="P24" s="12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s="4" customFormat="1" ht="15" customHeight="1">
      <c r="A25" s="66" t="s">
        <v>25</v>
      </c>
      <c r="B25" s="67"/>
      <c r="C25" s="74"/>
      <c r="D25" s="68" t="b">
        <f t="shared" si="0"/>
        <v>0</v>
      </c>
      <c r="E25" s="72"/>
      <c r="F25" s="72"/>
      <c r="G25" s="72"/>
      <c r="H25" s="86">
        <f t="shared" si="1"/>
        <v>0</v>
      </c>
      <c r="I25" s="8">
        <f t="shared" si="2"/>
        <v>0</v>
      </c>
      <c r="J25" s="8">
        <f t="shared" si="3"/>
        <v>0</v>
      </c>
      <c r="K25" s="8">
        <f t="shared" si="4"/>
        <v>0</v>
      </c>
      <c r="L25" s="8">
        <f t="shared" si="5"/>
        <v>0</v>
      </c>
      <c r="M25" s="8"/>
      <c r="N25" s="8"/>
      <c r="O25" s="12">
        <f t="shared" si="6"/>
        <v>0</v>
      </c>
      <c r="P25" s="12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s="4" customFormat="1" ht="15" customHeight="1">
      <c r="A26" s="66" t="s">
        <v>26</v>
      </c>
      <c r="B26" s="67"/>
      <c r="C26" s="74"/>
      <c r="D26" s="68" t="b">
        <f t="shared" si="0"/>
        <v>0</v>
      </c>
      <c r="E26" s="72"/>
      <c r="F26" s="72"/>
      <c r="G26" s="72"/>
      <c r="H26" s="86">
        <f t="shared" si="1"/>
        <v>0</v>
      </c>
      <c r="I26" s="8">
        <f t="shared" si="2"/>
        <v>0</v>
      </c>
      <c r="J26" s="8">
        <f t="shared" si="3"/>
        <v>0</v>
      </c>
      <c r="K26" s="8">
        <f t="shared" si="4"/>
        <v>0</v>
      </c>
      <c r="L26" s="8">
        <f t="shared" si="5"/>
        <v>0</v>
      </c>
      <c r="M26" s="8"/>
      <c r="N26" s="8"/>
      <c r="O26" s="12">
        <f t="shared" si="6"/>
        <v>0</v>
      </c>
      <c r="P26" s="12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4" customFormat="1" ht="15" customHeight="1">
      <c r="A27" s="66" t="s">
        <v>32</v>
      </c>
      <c r="B27" s="67"/>
      <c r="C27" s="74"/>
      <c r="D27" s="68" t="b">
        <f t="shared" si="0"/>
        <v>0</v>
      </c>
      <c r="E27" s="72"/>
      <c r="F27" s="72"/>
      <c r="G27" s="72"/>
      <c r="H27" s="86">
        <f t="shared" si="1"/>
        <v>0</v>
      </c>
      <c r="I27" s="8">
        <f t="shared" si="2"/>
        <v>0</v>
      </c>
      <c r="J27" s="8">
        <f t="shared" si="3"/>
        <v>0</v>
      </c>
      <c r="K27" s="8">
        <f t="shared" si="4"/>
        <v>0</v>
      </c>
      <c r="L27" s="8">
        <f t="shared" si="5"/>
        <v>0</v>
      </c>
      <c r="M27" s="8"/>
      <c r="N27" s="8"/>
      <c r="O27" s="12">
        <f t="shared" si="6"/>
        <v>0</v>
      </c>
      <c r="P27" s="12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s="4" customFormat="1" ht="15" customHeight="1">
      <c r="A28" s="66" t="s">
        <v>33</v>
      </c>
      <c r="B28" s="67"/>
      <c r="C28" s="74"/>
      <c r="D28" s="68" t="b">
        <f t="shared" si="0"/>
        <v>0</v>
      </c>
      <c r="E28" s="72"/>
      <c r="F28" s="72"/>
      <c r="G28" s="72"/>
      <c r="H28" s="86">
        <f t="shared" si="1"/>
        <v>0</v>
      </c>
      <c r="I28" s="8">
        <f t="shared" si="2"/>
        <v>0</v>
      </c>
      <c r="J28" s="8">
        <f t="shared" si="3"/>
        <v>0</v>
      </c>
      <c r="K28" s="8">
        <f t="shared" si="4"/>
        <v>0</v>
      </c>
      <c r="L28" s="8">
        <f t="shared" si="5"/>
        <v>0</v>
      </c>
      <c r="M28" s="8"/>
      <c r="N28" s="8"/>
      <c r="O28" s="12">
        <f t="shared" si="6"/>
        <v>0</v>
      </c>
      <c r="P28" s="12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s="4" customFormat="1" ht="15" customHeight="1" thickBot="1">
      <c r="A29" s="69" t="s">
        <v>34</v>
      </c>
      <c r="B29" s="70"/>
      <c r="C29" s="75"/>
      <c r="D29" s="71" t="b">
        <f t="shared" si="0"/>
        <v>0</v>
      </c>
      <c r="E29" s="73"/>
      <c r="F29" s="73"/>
      <c r="G29" s="73"/>
      <c r="H29" s="87">
        <f>E29*F29*G29/1000000</f>
        <v>0</v>
      </c>
      <c r="I29" s="8">
        <f t="shared" si="2"/>
        <v>0</v>
      </c>
      <c r="J29" s="8">
        <f t="shared" si="3"/>
        <v>0</v>
      </c>
      <c r="K29" s="8">
        <f t="shared" si="4"/>
        <v>0</v>
      </c>
      <c r="L29" s="8">
        <f t="shared" si="5"/>
        <v>0</v>
      </c>
      <c r="M29" s="8"/>
      <c r="N29" s="8"/>
      <c r="O29" s="12">
        <f t="shared" si="6"/>
        <v>0</v>
      </c>
      <c r="P29" s="12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8" customHeight="1" thickBot="1" thickTop="1">
      <c r="A30" s="7" t="s">
        <v>41</v>
      </c>
      <c r="B30" s="7">
        <v>1</v>
      </c>
      <c r="C30" s="1"/>
      <c r="D30" s="93" t="s">
        <v>43</v>
      </c>
      <c r="E30" s="95">
        <f>O30</f>
        <v>0</v>
      </c>
      <c r="F30" s="1"/>
      <c r="G30" s="1"/>
      <c r="H30" s="97">
        <f aca="true" t="shared" si="7" ref="H30:O30">SUM(H2:H29)</f>
        <v>0</v>
      </c>
      <c r="I30" s="11">
        <f t="shared" si="7"/>
        <v>0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/>
      <c r="N30" s="11"/>
      <c r="O30" s="13">
        <f t="shared" si="7"/>
        <v>0</v>
      </c>
      <c r="P30" s="1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8" customHeight="1" thickBot="1">
      <c r="A31" s="7" t="s">
        <v>42</v>
      </c>
      <c r="B31" s="7">
        <v>2</v>
      </c>
      <c r="C31" s="1"/>
      <c r="D31" s="94"/>
      <c r="E31" s="96"/>
      <c r="F31" s="1"/>
      <c r="G31" s="1"/>
      <c r="H31" s="98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8" customHeight="1" thickBot="1">
      <c r="A32" s="6" t="s">
        <v>40</v>
      </c>
      <c r="B32" s="6">
        <v>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</sheetData>
  <sheetProtection/>
  <mergeCells count="3">
    <mergeCell ref="D30:D31"/>
    <mergeCell ref="E30:E31"/>
    <mergeCell ref="H30:H3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Q69"/>
  <sheetViews>
    <sheetView zoomScalePageLayoutView="0" workbookViewId="0" topLeftCell="A1">
      <selection activeCell="E2" sqref="E2:G4"/>
    </sheetView>
  </sheetViews>
  <sheetFormatPr defaultColWidth="9.140625" defaultRowHeight="12.75"/>
  <cols>
    <col min="1" max="1" width="23.57421875" style="0" customWidth="1"/>
    <col min="2" max="2" width="9.421875" style="0" customWidth="1"/>
    <col min="4" max="4" width="25.140625" style="0" customWidth="1"/>
    <col min="5" max="5" width="11.421875" style="0" customWidth="1"/>
    <col min="7" max="7" width="10.00390625" style="0" customWidth="1"/>
    <col min="8" max="8" width="11.8515625" style="0" customWidth="1"/>
    <col min="9" max="20" width="12.7109375" style="0" hidden="1" customWidth="1"/>
    <col min="21" max="21" width="13.57421875" style="0" hidden="1" customWidth="1"/>
    <col min="22" max="22" width="10.8515625" style="0" hidden="1" customWidth="1"/>
    <col min="23" max="30" width="9.140625" style="0" hidden="1" customWidth="1"/>
    <col min="38" max="43" width="9.140625" style="1" customWidth="1"/>
  </cols>
  <sheetData>
    <row r="1" spans="1:37" ht="21" customHeight="1" thickTop="1">
      <c r="A1" s="63" t="s">
        <v>61</v>
      </c>
      <c r="B1" s="64" t="s">
        <v>37</v>
      </c>
      <c r="C1" s="64" t="s">
        <v>3</v>
      </c>
      <c r="D1" s="64" t="s">
        <v>38</v>
      </c>
      <c r="E1" s="64" t="s">
        <v>1</v>
      </c>
      <c r="F1" s="64" t="s">
        <v>2</v>
      </c>
      <c r="G1" s="64" t="s">
        <v>0</v>
      </c>
      <c r="H1" s="65" t="s">
        <v>4</v>
      </c>
      <c r="I1" s="5" t="s">
        <v>7</v>
      </c>
      <c r="J1" s="9" t="s">
        <v>9</v>
      </c>
      <c r="K1" s="9" t="s">
        <v>13</v>
      </c>
      <c r="L1" s="5" t="s">
        <v>10</v>
      </c>
      <c r="M1" s="5" t="s">
        <v>49</v>
      </c>
      <c r="N1" s="5" t="s">
        <v>12</v>
      </c>
      <c r="O1" s="5" t="s">
        <v>23</v>
      </c>
      <c r="P1" s="5" t="s">
        <v>21</v>
      </c>
      <c r="Q1" s="5" t="s">
        <v>30</v>
      </c>
      <c r="R1" s="5" t="s">
        <v>24</v>
      </c>
      <c r="S1" s="5" t="s">
        <v>39</v>
      </c>
      <c r="T1" s="5"/>
      <c r="U1" s="16" t="s">
        <v>7</v>
      </c>
      <c r="V1" s="16" t="s">
        <v>9</v>
      </c>
      <c r="W1" s="16" t="s">
        <v>13</v>
      </c>
      <c r="X1" s="16" t="s">
        <v>10</v>
      </c>
      <c r="Y1" s="19" t="s">
        <v>49</v>
      </c>
      <c r="Z1" s="19" t="s">
        <v>12</v>
      </c>
      <c r="AA1" s="19" t="s">
        <v>23</v>
      </c>
      <c r="AB1" s="2" t="s">
        <v>21</v>
      </c>
      <c r="AC1" s="2" t="s">
        <v>30</v>
      </c>
      <c r="AD1" s="19" t="s">
        <v>24</v>
      </c>
      <c r="AE1" s="1"/>
      <c r="AF1" s="1"/>
      <c r="AG1" s="1"/>
      <c r="AH1" s="1"/>
      <c r="AI1" s="1"/>
      <c r="AJ1" s="1"/>
      <c r="AK1" s="1"/>
    </row>
    <row r="2" spans="1:43" s="4" customFormat="1" ht="15" customHeight="1">
      <c r="A2" s="66" t="s">
        <v>7</v>
      </c>
      <c r="B2" s="67">
        <f>U10</f>
        <v>0</v>
      </c>
      <c r="C2" s="76"/>
      <c r="D2" s="68" t="b">
        <f aca="true" t="shared" si="0" ref="D2:D29">IF(C2=1,$A$30,IF(C2=2,$A$31,IF(C2=3,$A$32,IF(C2=4,$A$34,IF(C2=5,$A$33)))))</f>
        <v>0</v>
      </c>
      <c r="E2" s="77"/>
      <c r="F2" s="77"/>
      <c r="G2" s="77"/>
      <c r="H2" s="86">
        <f>(IF(C2&gt;0,E2*F2/1000000))*G2</f>
        <v>0</v>
      </c>
      <c r="I2" s="8">
        <f>(IF(C2=1,(((E2+50)*2)+((F2+50)*1)),IF(C2=2,(((E2+50)*2)+((F2+50)*1)),IF(C2=3,(((E2+50)*2)+((F2+50)*2))))))*G2</f>
        <v>0</v>
      </c>
      <c r="J2" s="8">
        <f>(IF(C2=1,(((E2-40+50)*4)+(((F2-70)/2)+50)*4)))*G2</f>
        <v>0</v>
      </c>
      <c r="K2" s="8">
        <f>(IF(C2=2,(((E2-40+50)*4)+((((F2-70)/2)+50)*4))))*G2</f>
        <v>0</v>
      </c>
      <c r="L2" s="8">
        <f>(IF(C2=3,(((E2-64+50)*2)+((((F2-70)/2)+50)*2))))*G2</f>
        <v>0</v>
      </c>
      <c r="M2" s="8">
        <f>(IF(C2=4,(((E2+50)*2)+((F2+50)*2)),IF(C2=5,(((E2+50)*2)+((F2+50)*2)))))*G2</f>
        <v>0</v>
      </c>
      <c r="N2" s="8">
        <f>(IF(C2=5,(((E2-100+50)*4)+(((F2-34)/2)+50)*4)))*G2</f>
        <v>0</v>
      </c>
      <c r="O2" s="8">
        <f>(IF(C2=4,(((E2-100+50)*4)+(((F2-8)/2)+50)*4)))*G2</f>
        <v>0</v>
      </c>
      <c r="P2" s="8">
        <f>(IF(C2=5,(E2-100)*2))*G2</f>
        <v>0</v>
      </c>
      <c r="Q2" s="8">
        <f>(IF(C2=4,(E2-100)*2))*G2</f>
        <v>0</v>
      </c>
      <c r="R2" s="8" t="b">
        <f>IF(C2=1,E2*G2,IF(C2=2,E2*G2,IF(C2=3,E2*G2)))</f>
        <v>0</v>
      </c>
      <c r="S2" s="12">
        <f>((IF(C2=1,((E2-212)*(((F2-70)/2)-172))*2,IF(C2=2,((E2-212)*(((F2-70)/2)-172))*2,IF(C2=3,((E2-180)*(((F2-70)/2)-116))*2,IF(C2=4,((E2-252)*(((F2-8)/2)-152))*2,IF(C2=5,((E2-200)*(((F2-34)/2)-100))*2))))))*G2)/1000000</f>
        <v>0</v>
      </c>
      <c r="T2" s="10">
        <v>7</v>
      </c>
      <c r="U2" s="17" t="b">
        <f>IF(I30&gt;1,IF(I30&lt;5800,1,IF(I30&lt;11600,2,IF(I30&lt;17400,3,IF(I30&lt;23200,4,IF(I30&lt;29000,5,IF(I30&lt;34800,6,IF(I30&lt;40600,7))))))))</f>
        <v>0</v>
      </c>
      <c r="V2" s="17" t="b">
        <f aca="true" t="shared" si="1" ref="V2:AD2">IF(J30&gt;1,IF(J30&lt;5800,1,IF(J30&lt;11600,2,IF(J30&lt;17400,3,IF(J30&lt;23200,4,IF(J30&lt;29000,5,IF(J30&lt;34800,6,IF(J30&lt;40600,7))))))))</f>
        <v>0</v>
      </c>
      <c r="W2" s="17" t="b">
        <f t="shared" si="1"/>
        <v>0</v>
      </c>
      <c r="X2" s="17" t="b">
        <f t="shared" si="1"/>
        <v>0</v>
      </c>
      <c r="Y2" s="17" t="b">
        <f t="shared" si="1"/>
        <v>0</v>
      </c>
      <c r="Z2" s="17" t="b">
        <f t="shared" si="1"/>
        <v>0</v>
      </c>
      <c r="AA2" s="17" t="b">
        <f t="shared" si="1"/>
        <v>0</v>
      </c>
      <c r="AB2" s="17" t="b">
        <f t="shared" si="1"/>
        <v>0</v>
      </c>
      <c r="AC2" s="17" t="b">
        <f t="shared" si="1"/>
        <v>0</v>
      </c>
      <c r="AD2" s="17" t="b">
        <f t="shared" si="1"/>
        <v>0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s="4" customFormat="1" ht="15" customHeight="1">
      <c r="A3" s="66" t="s">
        <v>27</v>
      </c>
      <c r="B3" s="67"/>
      <c r="C3" s="76"/>
      <c r="D3" s="68" t="b">
        <f t="shared" si="0"/>
        <v>0</v>
      </c>
      <c r="E3" s="77"/>
      <c r="F3" s="77"/>
      <c r="G3" s="77"/>
      <c r="H3" s="86">
        <f aca="true" t="shared" si="2" ref="H3:H28">(IF(C3&gt;0,E3*F3/1000000))*G3</f>
        <v>0</v>
      </c>
      <c r="I3" s="8">
        <f aca="true" t="shared" si="3" ref="I3:I29">(IF(C3=1,(((E3+50)*2)+((F3+50)*1)),IF(C3=2,(((E3+50)*2)+((F3+50)*1)),IF(C3=3,(((E3+50)*2)+((F3+50)*2))))))*G3</f>
        <v>0</v>
      </c>
      <c r="J3" s="8">
        <f aca="true" t="shared" si="4" ref="J3:J29">(IF(C3=1,(((E3-40+50)*4)+(((F3-70)/2)+50)*4)))*G3</f>
        <v>0</v>
      </c>
      <c r="K3" s="8">
        <f aca="true" t="shared" si="5" ref="K3:K29">(IF(C3=2,(((E3-40+50)*4)+((((F3-70)/2)+50)*4))))*G3</f>
        <v>0</v>
      </c>
      <c r="L3" s="8">
        <f aca="true" t="shared" si="6" ref="L3:L29">(IF(C3=3,(((E3-64+50)*2)+((((F3-70)/2)+50)*2))))*G3</f>
        <v>0</v>
      </c>
      <c r="M3" s="8">
        <f aca="true" t="shared" si="7" ref="M3:M29">(IF(C3=4,(((E3+50)*2)+((F3+50)*2)),IF(C3=5,(((E3+50)*2)+((F3+50)*2)))))*G3</f>
        <v>0</v>
      </c>
      <c r="N3" s="8">
        <f aca="true" t="shared" si="8" ref="N3:N29">(IF(C3=5,(((E3-100+50)*4)+(((F3-34)/2)+50)*4)))*G3</f>
        <v>0</v>
      </c>
      <c r="O3" s="8">
        <f aca="true" t="shared" si="9" ref="O3:O29">(IF(C3=4,(((E3-100+50)*4)+(((F3-8)/2)+50)*4)))*G3</f>
        <v>0</v>
      </c>
      <c r="P3" s="8">
        <f aca="true" t="shared" si="10" ref="P3:P29">(IF(C3=5,(E3-100)*2))*G3</f>
        <v>0</v>
      </c>
      <c r="Q3" s="8">
        <f aca="true" t="shared" si="11" ref="Q3:Q29">(IF(C3=4,(E3-100)*2))*G3</f>
        <v>0</v>
      </c>
      <c r="R3" s="8" t="b">
        <f aca="true" t="shared" si="12" ref="R3:R29">IF(C3=1,E3*G3,IF(C3=2,E3*G3,IF(C3=3,E3*G3)))</f>
        <v>0</v>
      </c>
      <c r="S3" s="12">
        <f aca="true" t="shared" si="13" ref="S3:S29">((IF(C3=1,((E3-212)*(((F3-70)/2)-172))*2,IF(C3=2,((E3-212)*(((F3-70)/2)-172))*2,IF(C3=3,((E3-180)*(((F3-70)/2)-116))*2,IF(C3=4,((E3-252)*(((F3-8)/2)-152))*2,IF(C3=5,((E3-200)*(((F3-34)/2)-100))*2))))))*G3)/1000000</f>
        <v>0</v>
      </c>
      <c r="T3" s="10">
        <v>14</v>
      </c>
      <c r="U3" s="17" t="b">
        <f>IF(I30&gt;40600,IF(I30&lt;46400,8,IF(I30&lt;52200,9,IF(I30&lt;58000,10,IF(I30&lt;63800,11,IF(I30&lt;69600,12,IF(I30&lt;75400,13,IF(I30&lt;81200,14))))))))</f>
        <v>0</v>
      </c>
      <c r="V3" s="17" t="b">
        <f aca="true" t="shared" si="14" ref="V3:AD3">IF(J30&gt;40600,IF(J30&lt;46400,8,IF(J30&lt;52200,9,IF(J30&lt;58000,10,IF(J30&lt;63800,11,IF(J30&lt;69600,12,IF(J30&lt;75400,13,IF(J30&lt;81200,14))))))))</f>
        <v>0</v>
      </c>
      <c r="W3" s="17" t="b">
        <f t="shared" si="14"/>
        <v>0</v>
      </c>
      <c r="X3" s="17" t="b">
        <f t="shared" si="14"/>
        <v>0</v>
      </c>
      <c r="Y3" s="17" t="b">
        <f t="shared" si="14"/>
        <v>0</v>
      </c>
      <c r="Z3" s="17" t="b">
        <f t="shared" si="14"/>
        <v>0</v>
      </c>
      <c r="AA3" s="17" t="b">
        <f t="shared" si="14"/>
        <v>0</v>
      </c>
      <c r="AB3" s="17" t="b">
        <f t="shared" si="14"/>
        <v>0</v>
      </c>
      <c r="AC3" s="17" t="b">
        <f t="shared" si="14"/>
        <v>0</v>
      </c>
      <c r="AD3" s="84" t="b">
        <f t="shared" si="14"/>
        <v>0</v>
      </c>
      <c r="AE3" s="8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4" customFormat="1" ht="15" customHeight="1">
      <c r="A4" s="66" t="s">
        <v>28</v>
      </c>
      <c r="B4" s="67"/>
      <c r="C4" s="76"/>
      <c r="D4" s="68" t="b">
        <f t="shared" si="0"/>
        <v>0</v>
      </c>
      <c r="E4" s="77"/>
      <c r="F4" s="77"/>
      <c r="G4" s="77"/>
      <c r="H4" s="86">
        <f t="shared" si="2"/>
        <v>0</v>
      </c>
      <c r="I4" s="8">
        <f t="shared" si="3"/>
        <v>0</v>
      </c>
      <c r="J4" s="8">
        <f t="shared" si="4"/>
        <v>0</v>
      </c>
      <c r="K4" s="8">
        <f t="shared" si="5"/>
        <v>0</v>
      </c>
      <c r="L4" s="8">
        <f t="shared" si="6"/>
        <v>0</v>
      </c>
      <c r="M4" s="8">
        <f t="shared" si="7"/>
        <v>0</v>
      </c>
      <c r="N4" s="8">
        <f t="shared" si="8"/>
        <v>0</v>
      </c>
      <c r="O4" s="8">
        <f t="shared" si="9"/>
        <v>0</v>
      </c>
      <c r="P4" s="8">
        <f t="shared" si="10"/>
        <v>0</v>
      </c>
      <c r="Q4" s="8">
        <f t="shared" si="11"/>
        <v>0</v>
      </c>
      <c r="R4" s="8" t="b">
        <f t="shared" si="12"/>
        <v>0</v>
      </c>
      <c r="S4" s="12">
        <f t="shared" si="13"/>
        <v>0</v>
      </c>
      <c r="T4" s="10">
        <v>21</v>
      </c>
      <c r="U4" s="17" t="b">
        <f>IF(I30&gt;81200,IF(I30&lt;87000,15,IF(I30&lt;92800,16,IF(I30&lt;98600,17,IF(I30&lt;104400,18,IF(I30&lt;110200,19,IF(I30&lt;11600,20,IF(I30&lt;121800,21))))))))</f>
        <v>0</v>
      </c>
      <c r="V4" s="17" t="b">
        <f aca="true" t="shared" si="15" ref="V4:AC4">IF(J30&gt;81200,IF(J30&lt;87000,15,IF(J30&lt;92800,16,IF(J30&lt;98600,17,IF(J30&lt;104400,18,IF(J30&lt;110200,19,IF(J30&lt;11600,20,IF(J30&lt;121800,21))))))))</f>
        <v>0</v>
      </c>
      <c r="W4" s="17" t="b">
        <f t="shared" si="15"/>
        <v>0</v>
      </c>
      <c r="X4" s="17" t="b">
        <f t="shared" si="15"/>
        <v>0</v>
      </c>
      <c r="Y4" s="17" t="b">
        <f t="shared" si="15"/>
        <v>0</v>
      </c>
      <c r="Z4" s="17" t="b">
        <f t="shared" si="15"/>
        <v>0</v>
      </c>
      <c r="AA4" s="17" t="b">
        <f t="shared" si="15"/>
        <v>0</v>
      </c>
      <c r="AB4" s="17" t="b">
        <f t="shared" si="15"/>
        <v>0</v>
      </c>
      <c r="AC4" s="17" t="b">
        <f t="shared" si="15"/>
        <v>0</v>
      </c>
      <c r="AD4" s="17" t="b">
        <f>IF(R30&gt;81200,IF(R30&lt;87000,15,IF(R30&lt;92800,16,IF(R30&lt;98600,17,IF(R30&lt;104400,18,IF(R30&lt;110200,19,IF(R30&lt;11600,20,IF(R30&lt;121800,21))))))))</f>
        <v>0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4" customFormat="1" ht="15" customHeight="1">
      <c r="A5" s="66" t="s">
        <v>9</v>
      </c>
      <c r="B5" s="67">
        <f>V10</f>
        <v>0</v>
      </c>
      <c r="C5" s="76"/>
      <c r="D5" s="68" t="b">
        <f t="shared" si="0"/>
        <v>0</v>
      </c>
      <c r="E5" s="77"/>
      <c r="F5" s="77"/>
      <c r="G5" s="77"/>
      <c r="H5" s="86">
        <f t="shared" si="2"/>
        <v>0</v>
      </c>
      <c r="I5" s="8">
        <f t="shared" si="3"/>
        <v>0</v>
      </c>
      <c r="J5" s="8">
        <f t="shared" si="4"/>
        <v>0</v>
      </c>
      <c r="K5" s="8">
        <f t="shared" si="5"/>
        <v>0</v>
      </c>
      <c r="L5" s="8">
        <f t="shared" si="6"/>
        <v>0</v>
      </c>
      <c r="M5" s="8">
        <f t="shared" si="7"/>
        <v>0</v>
      </c>
      <c r="N5" s="8">
        <f t="shared" si="8"/>
        <v>0</v>
      </c>
      <c r="O5" s="8">
        <f t="shared" si="9"/>
        <v>0</v>
      </c>
      <c r="P5" s="8">
        <f t="shared" si="10"/>
        <v>0</v>
      </c>
      <c r="Q5" s="8">
        <f t="shared" si="11"/>
        <v>0</v>
      </c>
      <c r="R5" s="8" t="b">
        <f t="shared" si="12"/>
        <v>0</v>
      </c>
      <c r="S5" s="12">
        <f t="shared" si="13"/>
        <v>0</v>
      </c>
      <c r="T5" s="10">
        <v>28</v>
      </c>
      <c r="U5" s="17" t="b">
        <f>IF(I30&gt;121800,IF(I30&lt;127600,22,IF(I30&lt;133400,23,IF(I30&lt;139200,24,IF(I30&lt;145000,25,IF(I30&lt;150800,26,IF(I30&lt;156600,27,IF(I30&lt;162400,28))))))))</f>
        <v>0</v>
      </c>
      <c r="V5" s="17" t="b">
        <f aca="true" t="shared" si="16" ref="V5:AD5">IF(J30&gt;121800,IF(J30&lt;127600,22,IF(J30&lt;133400,23,IF(J30&lt;139200,24,IF(J30&lt;145000,25,IF(J30&lt;150800,26,IF(J30&lt;156600,27,IF(J30&lt;162400,28))))))))</f>
        <v>0</v>
      </c>
      <c r="W5" s="17" t="b">
        <f t="shared" si="16"/>
        <v>0</v>
      </c>
      <c r="X5" s="17" t="b">
        <f t="shared" si="16"/>
        <v>0</v>
      </c>
      <c r="Y5" s="17" t="b">
        <f t="shared" si="16"/>
        <v>0</v>
      </c>
      <c r="Z5" s="17" t="b">
        <f t="shared" si="16"/>
        <v>0</v>
      </c>
      <c r="AA5" s="17" t="b">
        <f t="shared" si="16"/>
        <v>0</v>
      </c>
      <c r="AB5" s="17" t="b">
        <f t="shared" si="16"/>
        <v>0</v>
      </c>
      <c r="AC5" s="17" t="b">
        <f t="shared" si="16"/>
        <v>0</v>
      </c>
      <c r="AD5" s="17" t="b">
        <f t="shared" si="16"/>
        <v>0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4" customFormat="1" ht="15" customHeight="1">
      <c r="A6" s="66" t="s">
        <v>10</v>
      </c>
      <c r="B6" s="67">
        <f>X10</f>
        <v>0</v>
      </c>
      <c r="C6" s="76"/>
      <c r="D6" s="68" t="b">
        <f t="shared" si="0"/>
        <v>0</v>
      </c>
      <c r="E6" s="77"/>
      <c r="F6" s="77"/>
      <c r="G6" s="77"/>
      <c r="H6" s="86">
        <f t="shared" si="2"/>
        <v>0</v>
      </c>
      <c r="I6" s="8">
        <f t="shared" si="3"/>
        <v>0</v>
      </c>
      <c r="J6" s="8">
        <f t="shared" si="4"/>
        <v>0</v>
      </c>
      <c r="K6" s="8">
        <f t="shared" si="5"/>
        <v>0</v>
      </c>
      <c r="L6" s="8">
        <f t="shared" si="6"/>
        <v>0</v>
      </c>
      <c r="M6" s="8">
        <f t="shared" si="7"/>
        <v>0</v>
      </c>
      <c r="N6" s="8">
        <f t="shared" si="8"/>
        <v>0</v>
      </c>
      <c r="O6" s="8">
        <f t="shared" si="9"/>
        <v>0</v>
      </c>
      <c r="P6" s="8">
        <f t="shared" si="10"/>
        <v>0</v>
      </c>
      <c r="Q6" s="8">
        <f t="shared" si="11"/>
        <v>0</v>
      </c>
      <c r="R6" s="8" t="b">
        <f t="shared" si="12"/>
        <v>0</v>
      </c>
      <c r="S6" s="12">
        <f t="shared" si="13"/>
        <v>0</v>
      </c>
      <c r="T6" s="10">
        <v>35</v>
      </c>
      <c r="U6" s="18" t="b">
        <f>IF(I30&gt;162400,IF(I30&lt;168200,29,IF(I30&lt;174000,30,IF(I30&lt;179800,31,IF(I30&lt;185600,32,IF(I30&lt;191400,33,IF(I30&lt;197200,34,IF(I30&lt;203000,35))))))))</f>
        <v>0</v>
      </c>
      <c r="V6" s="18" t="b">
        <f aca="true" t="shared" si="17" ref="V6:AD6">IF(J30&gt;162400,IF(J30&lt;168200,29,IF(J30&lt;174000,30,IF(J30&lt;179800,31,IF(J30&lt;185600,32,IF(J30&lt;191400,33,IF(J30&lt;197200,34,IF(J30&lt;203000,35))))))))</f>
        <v>0</v>
      </c>
      <c r="W6" s="18" t="b">
        <f t="shared" si="17"/>
        <v>0</v>
      </c>
      <c r="X6" s="18" t="b">
        <f t="shared" si="17"/>
        <v>0</v>
      </c>
      <c r="Y6" s="18" t="b">
        <f t="shared" si="17"/>
        <v>0</v>
      </c>
      <c r="Z6" s="18" t="b">
        <f t="shared" si="17"/>
        <v>0</v>
      </c>
      <c r="AA6" s="18" t="b">
        <f t="shared" si="17"/>
        <v>0</v>
      </c>
      <c r="AB6" s="18" t="b">
        <f t="shared" si="17"/>
        <v>0</v>
      </c>
      <c r="AC6" s="18" t="b">
        <f t="shared" si="17"/>
        <v>0</v>
      </c>
      <c r="AD6" s="18" t="b">
        <f t="shared" si="17"/>
        <v>0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4" customFormat="1" ht="15" customHeight="1">
      <c r="A7" s="66" t="s">
        <v>12</v>
      </c>
      <c r="B7" s="67">
        <f>Z10</f>
        <v>0</v>
      </c>
      <c r="C7" s="76"/>
      <c r="D7" s="68" t="b">
        <f t="shared" si="0"/>
        <v>0</v>
      </c>
      <c r="E7" s="77"/>
      <c r="F7" s="77"/>
      <c r="G7" s="77"/>
      <c r="H7" s="86">
        <f t="shared" si="2"/>
        <v>0</v>
      </c>
      <c r="I7" s="8">
        <f t="shared" si="3"/>
        <v>0</v>
      </c>
      <c r="J7" s="8">
        <f t="shared" si="4"/>
        <v>0</v>
      </c>
      <c r="K7" s="8">
        <f t="shared" si="5"/>
        <v>0</v>
      </c>
      <c r="L7" s="8">
        <f t="shared" si="6"/>
        <v>0</v>
      </c>
      <c r="M7" s="8">
        <f t="shared" si="7"/>
        <v>0</v>
      </c>
      <c r="N7" s="8">
        <f t="shared" si="8"/>
        <v>0</v>
      </c>
      <c r="O7" s="8">
        <f t="shared" si="9"/>
        <v>0</v>
      </c>
      <c r="P7" s="8">
        <f t="shared" si="10"/>
        <v>0</v>
      </c>
      <c r="Q7" s="8">
        <f t="shared" si="11"/>
        <v>0</v>
      </c>
      <c r="R7" s="8" t="b">
        <f t="shared" si="12"/>
        <v>0</v>
      </c>
      <c r="S7" s="12">
        <f t="shared" si="13"/>
        <v>0</v>
      </c>
      <c r="T7" s="10">
        <v>42</v>
      </c>
      <c r="U7" s="17" t="b">
        <f>IF(I30&gt;203000,IF(I30&lt;208800,36,IF(I30&lt;214600,37,IF(I30&lt;220400,38,IF(I30&lt;226200,39,IF(I30&lt;232000,40,IF(I30&lt;237800,41,IF(I30&lt;243600,42))))))))</f>
        <v>0</v>
      </c>
      <c r="V7" s="17" t="b">
        <f aca="true" t="shared" si="18" ref="V7:AD7">IF(J30&gt;203000,IF(J30&lt;208800,36,IF(J30&lt;214600,37,IF(J30&lt;220400,38,IF(J30&lt;226200,39,IF(J30&lt;232000,40,IF(J30&lt;237800,41,IF(J30&lt;243600,42))))))))</f>
        <v>0</v>
      </c>
      <c r="W7" s="17" t="b">
        <f t="shared" si="18"/>
        <v>0</v>
      </c>
      <c r="X7" s="17" t="b">
        <f t="shared" si="18"/>
        <v>0</v>
      </c>
      <c r="Y7" s="17" t="b">
        <f t="shared" si="18"/>
        <v>0</v>
      </c>
      <c r="Z7" s="17" t="b">
        <f t="shared" si="18"/>
        <v>0</v>
      </c>
      <c r="AA7" s="17" t="b">
        <f t="shared" si="18"/>
        <v>0</v>
      </c>
      <c r="AB7" s="17" t="b">
        <f t="shared" si="18"/>
        <v>0</v>
      </c>
      <c r="AC7" s="17" t="b">
        <f t="shared" si="18"/>
        <v>0</v>
      </c>
      <c r="AD7" s="17" t="b">
        <f t="shared" si="18"/>
        <v>0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4" customFormat="1" ht="15" customHeight="1">
      <c r="A8" s="66" t="s">
        <v>29</v>
      </c>
      <c r="B8" s="67"/>
      <c r="C8" s="76"/>
      <c r="D8" s="68" t="b">
        <f t="shared" si="0"/>
        <v>0</v>
      </c>
      <c r="E8" s="77"/>
      <c r="F8" s="77"/>
      <c r="G8" s="77"/>
      <c r="H8" s="86">
        <f t="shared" si="2"/>
        <v>0</v>
      </c>
      <c r="I8" s="8">
        <f t="shared" si="3"/>
        <v>0</v>
      </c>
      <c r="J8" s="8">
        <f t="shared" si="4"/>
        <v>0</v>
      </c>
      <c r="K8" s="8">
        <f t="shared" si="5"/>
        <v>0</v>
      </c>
      <c r="L8" s="8">
        <f t="shared" si="6"/>
        <v>0</v>
      </c>
      <c r="M8" s="8">
        <f t="shared" si="7"/>
        <v>0</v>
      </c>
      <c r="N8" s="8">
        <f t="shared" si="8"/>
        <v>0</v>
      </c>
      <c r="O8" s="8">
        <f t="shared" si="9"/>
        <v>0</v>
      </c>
      <c r="P8" s="8">
        <f t="shared" si="10"/>
        <v>0</v>
      </c>
      <c r="Q8" s="8">
        <f t="shared" si="11"/>
        <v>0</v>
      </c>
      <c r="R8" s="8" t="b">
        <f t="shared" si="12"/>
        <v>0</v>
      </c>
      <c r="S8" s="12">
        <f t="shared" si="13"/>
        <v>0</v>
      </c>
      <c r="T8" s="10">
        <v>49</v>
      </c>
      <c r="U8" s="17" t="b">
        <f>IF(I30&gt;243600,IF(I30&lt;249400,43,IF(I30&lt;255200,44,IF(I30&lt;261000,45,IF(I30&lt;266800,46,IF(I30&lt;272600,47,IF(I30&lt;278400,48,IF(I30&lt;284200,49))))))))</f>
        <v>0</v>
      </c>
      <c r="V8" s="17" t="b">
        <f aca="true" t="shared" si="19" ref="V8:AD8">IF(J30&gt;243600,IF(J30&lt;249400,43,IF(J30&lt;255200,44,IF(J30&lt;261000,45,IF(J30&lt;266800,46,IF(J30&lt;272600,47,IF(J30&lt;278400,48,IF(J30&lt;284200,49))))))))</f>
        <v>0</v>
      </c>
      <c r="W8" s="17" t="b">
        <f t="shared" si="19"/>
        <v>0</v>
      </c>
      <c r="X8" s="17" t="b">
        <f t="shared" si="19"/>
        <v>0</v>
      </c>
      <c r="Y8" s="17" t="b">
        <f t="shared" si="19"/>
        <v>0</v>
      </c>
      <c r="Z8" s="17" t="b">
        <f t="shared" si="19"/>
        <v>0</v>
      </c>
      <c r="AA8" s="17" t="b">
        <f t="shared" si="19"/>
        <v>0</v>
      </c>
      <c r="AB8" s="17" t="b">
        <f t="shared" si="19"/>
        <v>0</v>
      </c>
      <c r="AC8" s="17" t="b">
        <f t="shared" si="19"/>
        <v>0</v>
      </c>
      <c r="AD8" s="17" t="b">
        <f t="shared" si="19"/>
        <v>0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4" customFormat="1" ht="15" customHeight="1">
      <c r="A9" s="66" t="s">
        <v>13</v>
      </c>
      <c r="B9" s="67">
        <f>W10</f>
        <v>0</v>
      </c>
      <c r="C9" s="76"/>
      <c r="D9" s="68" t="b">
        <f t="shared" si="0"/>
        <v>0</v>
      </c>
      <c r="E9" s="77"/>
      <c r="F9" s="77"/>
      <c r="G9" s="77"/>
      <c r="H9" s="86">
        <f t="shared" si="2"/>
        <v>0</v>
      </c>
      <c r="I9" s="8">
        <f t="shared" si="3"/>
        <v>0</v>
      </c>
      <c r="J9" s="8">
        <f t="shared" si="4"/>
        <v>0</v>
      </c>
      <c r="K9" s="8">
        <f t="shared" si="5"/>
        <v>0</v>
      </c>
      <c r="L9" s="8">
        <f t="shared" si="6"/>
        <v>0</v>
      </c>
      <c r="M9" s="8">
        <f t="shared" si="7"/>
        <v>0</v>
      </c>
      <c r="N9" s="8">
        <f t="shared" si="8"/>
        <v>0</v>
      </c>
      <c r="O9" s="8">
        <f t="shared" si="9"/>
        <v>0</v>
      </c>
      <c r="P9" s="8">
        <f t="shared" si="10"/>
        <v>0</v>
      </c>
      <c r="Q9" s="8">
        <f t="shared" si="11"/>
        <v>0</v>
      </c>
      <c r="R9" s="8" t="b">
        <f t="shared" si="12"/>
        <v>0</v>
      </c>
      <c r="S9" s="12">
        <f t="shared" si="13"/>
        <v>0</v>
      </c>
      <c r="T9" s="10">
        <v>56</v>
      </c>
      <c r="U9" s="17" t="b">
        <f>IF(I30&gt;284200,IF(I30&lt;290000,50,IF(I30&lt;295800,51,IF(I30&lt;301600,52,IF(I30&lt;307400,53,IF(I30&lt;313200,54,IF(I30&lt;319000,55,IF(I30&lt;324800,56))))))))</f>
        <v>0</v>
      </c>
      <c r="V9" s="17" t="b">
        <f aca="true" t="shared" si="20" ref="V9:AD9">IF(J30&gt;284200,IF(J30&lt;290000,50,IF(J30&lt;295800,51,IF(J30&lt;301600,52,IF(J30&lt;307400,53,IF(J30&lt;313200,54,IF(J30&lt;319000,55,IF(J30&lt;324800,56))))))))</f>
        <v>0</v>
      </c>
      <c r="W9" s="17" t="b">
        <f t="shared" si="20"/>
        <v>0</v>
      </c>
      <c r="X9" s="17" t="b">
        <f t="shared" si="20"/>
        <v>0</v>
      </c>
      <c r="Y9" s="17" t="b">
        <f t="shared" si="20"/>
        <v>0</v>
      </c>
      <c r="Z9" s="17" t="b">
        <f t="shared" si="20"/>
        <v>0</v>
      </c>
      <c r="AA9" s="17" t="b">
        <f t="shared" si="20"/>
        <v>0</v>
      </c>
      <c r="AB9" s="17" t="b">
        <f t="shared" si="20"/>
        <v>0</v>
      </c>
      <c r="AC9" s="17" t="b">
        <f t="shared" si="20"/>
        <v>0</v>
      </c>
      <c r="AD9" s="17" t="b">
        <f t="shared" si="20"/>
        <v>0</v>
      </c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4" customFormat="1" ht="15" customHeight="1">
      <c r="A10" s="66" t="s">
        <v>14</v>
      </c>
      <c r="B10" s="67">
        <f>Y10</f>
        <v>0</v>
      </c>
      <c r="C10" s="76"/>
      <c r="D10" s="68" t="b">
        <f t="shared" si="0"/>
        <v>0</v>
      </c>
      <c r="E10" s="77"/>
      <c r="F10" s="77"/>
      <c r="G10" s="77"/>
      <c r="H10" s="86">
        <f t="shared" si="2"/>
        <v>0</v>
      </c>
      <c r="I10" s="8">
        <f t="shared" si="3"/>
        <v>0</v>
      </c>
      <c r="J10" s="8">
        <f t="shared" si="4"/>
        <v>0</v>
      </c>
      <c r="K10" s="8">
        <f t="shared" si="5"/>
        <v>0</v>
      </c>
      <c r="L10" s="8">
        <f t="shared" si="6"/>
        <v>0</v>
      </c>
      <c r="M10" s="8">
        <f t="shared" si="7"/>
        <v>0</v>
      </c>
      <c r="N10" s="8">
        <f t="shared" si="8"/>
        <v>0</v>
      </c>
      <c r="O10" s="8">
        <f t="shared" si="9"/>
        <v>0</v>
      </c>
      <c r="P10" s="8">
        <f t="shared" si="10"/>
        <v>0</v>
      </c>
      <c r="Q10" s="8">
        <f t="shared" si="11"/>
        <v>0</v>
      </c>
      <c r="R10" s="8" t="b">
        <f t="shared" si="12"/>
        <v>0</v>
      </c>
      <c r="S10" s="12">
        <f t="shared" si="13"/>
        <v>0</v>
      </c>
      <c r="T10" s="12"/>
      <c r="U10" s="16">
        <f>SUM(U2:U9)</f>
        <v>0</v>
      </c>
      <c r="V10" s="16">
        <f aca="true" t="shared" si="21" ref="V10:AD10">SUM(V2:V9)</f>
        <v>0</v>
      </c>
      <c r="W10" s="16">
        <f t="shared" si="21"/>
        <v>0</v>
      </c>
      <c r="X10" s="16">
        <f t="shared" si="21"/>
        <v>0</v>
      </c>
      <c r="Y10" s="16">
        <f t="shared" si="21"/>
        <v>0</v>
      </c>
      <c r="Z10" s="16">
        <f t="shared" si="21"/>
        <v>0</v>
      </c>
      <c r="AA10" s="16">
        <f t="shared" si="21"/>
        <v>0</v>
      </c>
      <c r="AB10" s="16">
        <f t="shared" si="21"/>
        <v>0</v>
      </c>
      <c r="AC10" s="16">
        <f t="shared" si="21"/>
        <v>0</v>
      </c>
      <c r="AD10" s="16">
        <f t="shared" si="21"/>
        <v>0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4" customFormat="1" ht="15" customHeight="1">
      <c r="A11" s="66" t="s">
        <v>15</v>
      </c>
      <c r="B11" s="67"/>
      <c r="C11" s="76"/>
      <c r="D11" s="68" t="b">
        <f t="shared" si="0"/>
        <v>0</v>
      </c>
      <c r="E11" s="77"/>
      <c r="F11" s="77"/>
      <c r="G11" s="77"/>
      <c r="H11" s="86">
        <f t="shared" si="2"/>
        <v>0</v>
      </c>
      <c r="I11" s="8">
        <f t="shared" si="3"/>
        <v>0</v>
      </c>
      <c r="J11" s="8">
        <f t="shared" si="4"/>
        <v>0</v>
      </c>
      <c r="K11" s="8">
        <f t="shared" si="5"/>
        <v>0</v>
      </c>
      <c r="L11" s="8">
        <f t="shared" si="6"/>
        <v>0</v>
      </c>
      <c r="M11" s="8">
        <f t="shared" si="7"/>
        <v>0</v>
      </c>
      <c r="N11" s="8">
        <f t="shared" si="8"/>
        <v>0</v>
      </c>
      <c r="O11" s="8">
        <f t="shared" si="9"/>
        <v>0</v>
      </c>
      <c r="P11" s="8">
        <f t="shared" si="10"/>
        <v>0</v>
      </c>
      <c r="Q11" s="8">
        <f t="shared" si="11"/>
        <v>0</v>
      </c>
      <c r="R11" s="8" t="b">
        <f t="shared" si="12"/>
        <v>0</v>
      </c>
      <c r="S11" s="12">
        <f t="shared" si="13"/>
        <v>0</v>
      </c>
      <c r="T11" s="12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4" customFormat="1" ht="15" customHeight="1">
      <c r="A12" s="66" t="s">
        <v>16</v>
      </c>
      <c r="B12" s="67"/>
      <c r="C12" s="76"/>
      <c r="D12" s="68" t="b">
        <f t="shared" si="0"/>
        <v>0</v>
      </c>
      <c r="E12" s="77"/>
      <c r="F12" s="77"/>
      <c r="G12" s="77"/>
      <c r="H12" s="86">
        <f t="shared" si="2"/>
        <v>0</v>
      </c>
      <c r="I12" s="8">
        <f t="shared" si="3"/>
        <v>0</v>
      </c>
      <c r="J12" s="8">
        <f t="shared" si="4"/>
        <v>0</v>
      </c>
      <c r="K12" s="8">
        <f t="shared" si="5"/>
        <v>0</v>
      </c>
      <c r="L12" s="8">
        <f t="shared" si="6"/>
        <v>0</v>
      </c>
      <c r="M12" s="8">
        <f t="shared" si="7"/>
        <v>0</v>
      </c>
      <c r="N12" s="8">
        <f t="shared" si="8"/>
        <v>0</v>
      </c>
      <c r="O12" s="8">
        <f t="shared" si="9"/>
        <v>0</v>
      </c>
      <c r="P12" s="8">
        <f t="shared" si="10"/>
        <v>0</v>
      </c>
      <c r="Q12" s="8">
        <f t="shared" si="11"/>
        <v>0</v>
      </c>
      <c r="R12" s="8" t="b">
        <f t="shared" si="12"/>
        <v>0</v>
      </c>
      <c r="S12" s="12">
        <f t="shared" si="13"/>
        <v>0</v>
      </c>
      <c r="T12" s="12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4" customFormat="1" ht="15" customHeight="1">
      <c r="A13" s="66" t="s">
        <v>17</v>
      </c>
      <c r="B13" s="67">
        <f>B5+B6+B9</f>
        <v>0</v>
      </c>
      <c r="C13" s="76"/>
      <c r="D13" s="68" t="b">
        <f t="shared" si="0"/>
        <v>0</v>
      </c>
      <c r="E13" s="77"/>
      <c r="F13" s="77"/>
      <c r="G13" s="77"/>
      <c r="H13" s="86">
        <f t="shared" si="2"/>
        <v>0</v>
      </c>
      <c r="I13" s="8">
        <f t="shared" si="3"/>
        <v>0</v>
      </c>
      <c r="J13" s="8">
        <f t="shared" si="4"/>
        <v>0</v>
      </c>
      <c r="K13" s="8">
        <f t="shared" si="5"/>
        <v>0</v>
      </c>
      <c r="L13" s="8">
        <f t="shared" si="6"/>
        <v>0</v>
      </c>
      <c r="M13" s="8">
        <f t="shared" si="7"/>
        <v>0</v>
      </c>
      <c r="N13" s="8">
        <f t="shared" si="8"/>
        <v>0</v>
      </c>
      <c r="O13" s="8">
        <f t="shared" si="9"/>
        <v>0</v>
      </c>
      <c r="P13" s="8">
        <f t="shared" si="10"/>
        <v>0</v>
      </c>
      <c r="Q13" s="8">
        <f t="shared" si="11"/>
        <v>0</v>
      </c>
      <c r="R13" s="8" t="b">
        <f t="shared" si="12"/>
        <v>0</v>
      </c>
      <c r="S13" s="12">
        <f t="shared" si="13"/>
        <v>0</v>
      </c>
      <c r="T13" s="12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4" customFormat="1" ht="15" customHeight="1">
      <c r="A14" s="66" t="s">
        <v>18</v>
      </c>
      <c r="B14" s="67"/>
      <c r="C14" s="76"/>
      <c r="D14" s="68" t="b">
        <f t="shared" si="0"/>
        <v>0</v>
      </c>
      <c r="E14" s="77"/>
      <c r="F14" s="77"/>
      <c r="G14" s="77"/>
      <c r="H14" s="86">
        <f t="shared" si="2"/>
        <v>0</v>
      </c>
      <c r="I14" s="8">
        <f t="shared" si="3"/>
        <v>0</v>
      </c>
      <c r="J14" s="8">
        <f t="shared" si="4"/>
        <v>0</v>
      </c>
      <c r="K14" s="8">
        <f t="shared" si="5"/>
        <v>0</v>
      </c>
      <c r="L14" s="8">
        <f t="shared" si="6"/>
        <v>0</v>
      </c>
      <c r="M14" s="8">
        <f t="shared" si="7"/>
        <v>0</v>
      </c>
      <c r="N14" s="8">
        <f t="shared" si="8"/>
        <v>0</v>
      </c>
      <c r="O14" s="8">
        <f t="shared" si="9"/>
        <v>0</v>
      </c>
      <c r="P14" s="8">
        <f t="shared" si="10"/>
        <v>0</v>
      </c>
      <c r="Q14" s="8">
        <f t="shared" si="11"/>
        <v>0</v>
      </c>
      <c r="R14" s="8" t="b">
        <f t="shared" si="12"/>
        <v>0</v>
      </c>
      <c r="S14" s="12">
        <f t="shared" si="13"/>
        <v>0</v>
      </c>
      <c r="T14" s="12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4" customFormat="1" ht="15" customHeight="1">
      <c r="A15" s="66" t="s">
        <v>19</v>
      </c>
      <c r="B15" s="67">
        <f>B7+B23</f>
        <v>0</v>
      </c>
      <c r="C15" s="76"/>
      <c r="D15" s="68" t="b">
        <f t="shared" si="0"/>
        <v>0</v>
      </c>
      <c r="E15" s="77"/>
      <c r="F15" s="77"/>
      <c r="G15" s="77"/>
      <c r="H15" s="86">
        <f t="shared" si="2"/>
        <v>0</v>
      </c>
      <c r="I15" s="8">
        <f t="shared" si="3"/>
        <v>0</v>
      </c>
      <c r="J15" s="8">
        <f t="shared" si="4"/>
        <v>0</v>
      </c>
      <c r="K15" s="8">
        <f t="shared" si="5"/>
        <v>0</v>
      </c>
      <c r="L15" s="8">
        <f t="shared" si="6"/>
        <v>0</v>
      </c>
      <c r="M15" s="8">
        <f t="shared" si="7"/>
        <v>0</v>
      </c>
      <c r="N15" s="8">
        <f t="shared" si="8"/>
        <v>0</v>
      </c>
      <c r="O15" s="8">
        <f t="shared" si="9"/>
        <v>0</v>
      </c>
      <c r="P15" s="8">
        <f t="shared" si="10"/>
        <v>0</v>
      </c>
      <c r="Q15" s="8">
        <f t="shared" si="11"/>
        <v>0</v>
      </c>
      <c r="R15" s="8" t="b">
        <f t="shared" si="12"/>
        <v>0</v>
      </c>
      <c r="S15" s="12">
        <f t="shared" si="13"/>
        <v>0</v>
      </c>
      <c r="T15" s="12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4" customFormat="1" ht="15" customHeight="1">
      <c r="A16" s="66" t="s">
        <v>20</v>
      </c>
      <c r="B16" s="67"/>
      <c r="C16" s="76"/>
      <c r="D16" s="68" t="b">
        <f t="shared" si="0"/>
        <v>0</v>
      </c>
      <c r="E16" s="77"/>
      <c r="F16" s="77"/>
      <c r="G16" s="77"/>
      <c r="H16" s="86">
        <f t="shared" si="2"/>
        <v>0</v>
      </c>
      <c r="I16" s="8">
        <f t="shared" si="3"/>
        <v>0</v>
      </c>
      <c r="J16" s="8">
        <f t="shared" si="4"/>
        <v>0</v>
      </c>
      <c r="K16" s="8">
        <f t="shared" si="5"/>
        <v>0</v>
      </c>
      <c r="L16" s="8">
        <f t="shared" si="6"/>
        <v>0</v>
      </c>
      <c r="M16" s="8">
        <f t="shared" si="7"/>
        <v>0</v>
      </c>
      <c r="N16" s="8">
        <f t="shared" si="8"/>
        <v>0</v>
      </c>
      <c r="O16" s="8">
        <f t="shared" si="9"/>
        <v>0</v>
      </c>
      <c r="P16" s="8">
        <f t="shared" si="10"/>
        <v>0</v>
      </c>
      <c r="Q16" s="8">
        <f t="shared" si="11"/>
        <v>0</v>
      </c>
      <c r="R16" s="8" t="b">
        <f t="shared" si="12"/>
        <v>0</v>
      </c>
      <c r="S16" s="12">
        <f t="shared" si="13"/>
        <v>0</v>
      </c>
      <c r="T16" s="12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4" customFormat="1" ht="15" customHeight="1">
      <c r="A17" s="66" t="s">
        <v>31</v>
      </c>
      <c r="B17" s="67"/>
      <c r="C17" s="76"/>
      <c r="D17" s="68" t="b">
        <f t="shared" si="0"/>
        <v>0</v>
      </c>
      <c r="E17" s="77"/>
      <c r="F17" s="77"/>
      <c r="G17" s="77"/>
      <c r="H17" s="86">
        <f t="shared" si="2"/>
        <v>0</v>
      </c>
      <c r="I17" s="8">
        <f t="shared" si="3"/>
        <v>0</v>
      </c>
      <c r="J17" s="8">
        <f t="shared" si="4"/>
        <v>0</v>
      </c>
      <c r="K17" s="8">
        <f t="shared" si="5"/>
        <v>0</v>
      </c>
      <c r="L17" s="8">
        <f t="shared" si="6"/>
        <v>0</v>
      </c>
      <c r="M17" s="8">
        <f t="shared" si="7"/>
        <v>0</v>
      </c>
      <c r="N17" s="8">
        <f t="shared" si="8"/>
        <v>0</v>
      </c>
      <c r="O17" s="8">
        <f t="shared" si="9"/>
        <v>0</v>
      </c>
      <c r="P17" s="8">
        <f t="shared" si="10"/>
        <v>0</v>
      </c>
      <c r="Q17" s="8">
        <f t="shared" si="11"/>
        <v>0</v>
      </c>
      <c r="R17" s="8" t="b">
        <f t="shared" si="12"/>
        <v>0</v>
      </c>
      <c r="S17" s="12">
        <f t="shared" si="13"/>
        <v>0</v>
      </c>
      <c r="T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4" customFormat="1" ht="15" customHeight="1">
      <c r="A18" s="66" t="s">
        <v>30</v>
      </c>
      <c r="B18" s="67">
        <f>AC10</f>
        <v>0</v>
      </c>
      <c r="C18" s="76"/>
      <c r="D18" s="68" t="b">
        <f t="shared" si="0"/>
        <v>0</v>
      </c>
      <c r="E18" s="77"/>
      <c r="F18" s="77"/>
      <c r="G18" s="77"/>
      <c r="H18" s="86">
        <f t="shared" si="2"/>
        <v>0</v>
      </c>
      <c r="I18" s="8">
        <f t="shared" si="3"/>
        <v>0</v>
      </c>
      <c r="J18" s="8">
        <f t="shared" si="4"/>
        <v>0</v>
      </c>
      <c r="K18" s="8">
        <f t="shared" si="5"/>
        <v>0</v>
      </c>
      <c r="L18" s="8">
        <f t="shared" si="6"/>
        <v>0</v>
      </c>
      <c r="M18" s="8">
        <f t="shared" si="7"/>
        <v>0</v>
      </c>
      <c r="N18" s="8">
        <f t="shared" si="8"/>
        <v>0</v>
      </c>
      <c r="O18" s="8">
        <f t="shared" si="9"/>
        <v>0</v>
      </c>
      <c r="P18" s="8">
        <f t="shared" si="10"/>
        <v>0</v>
      </c>
      <c r="Q18" s="8">
        <f t="shared" si="11"/>
        <v>0</v>
      </c>
      <c r="R18" s="8" t="b">
        <f t="shared" si="12"/>
        <v>0</v>
      </c>
      <c r="S18" s="12">
        <f t="shared" si="13"/>
        <v>0</v>
      </c>
      <c r="T18" s="1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4" customFormat="1" ht="15" customHeight="1">
      <c r="A19" s="66" t="s">
        <v>21</v>
      </c>
      <c r="B19" s="67">
        <f>AB10</f>
        <v>0</v>
      </c>
      <c r="C19" s="76"/>
      <c r="D19" s="68" t="b">
        <f t="shared" si="0"/>
        <v>0</v>
      </c>
      <c r="E19" s="77"/>
      <c r="F19" s="77"/>
      <c r="G19" s="77"/>
      <c r="H19" s="86">
        <f t="shared" si="2"/>
        <v>0</v>
      </c>
      <c r="I19" s="8">
        <f t="shared" si="3"/>
        <v>0</v>
      </c>
      <c r="J19" s="8">
        <f t="shared" si="4"/>
        <v>0</v>
      </c>
      <c r="K19" s="8">
        <f t="shared" si="5"/>
        <v>0</v>
      </c>
      <c r="L19" s="8">
        <f t="shared" si="6"/>
        <v>0</v>
      </c>
      <c r="M19" s="8">
        <f t="shared" si="7"/>
        <v>0</v>
      </c>
      <c r="N19" s="8">
        <f t="shared" si="8"/>
        <v>0</v>
      </c>
      <c r="O19" s="8">
        <f t="shared" si="9"/>
        <v>0</v>
      </c>
      <c r="P19" s="8">
        <f t="shared" si="10"/>
        <v>0</v>
      </c>
      <c r="Q19" s="8">
        <f t="shared" si="11"/>
        <v>0</v>
      </c>
      <c r="R19" s="8" t="b">
        <f t="shared" si="12"/>
        <v>0</v>
      </c>
      <c r="S19" s="12">
        <f t="shared" si="13"/>
        <v>0</v>
      </c>
      <c r="T19" s="12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4" customFormat="1" ht="15" customHeight="1">
      <c r="A20" s="66" t="s">
        <v>35</v>
      </c>
      <c r="B20" s="67"/>
      <c r="C20" s="76"/>
      <c r="D20" s="68" t="b">
        <f t="shared" si="0"/>
        <v>0</v>
      </c>
      <c r="E20" s="77"/>
      <c r="F20" s="77"/>
      <c r="G20" s="77"/>
      <c r="H20" s="86">
        <f t="shared" si="2"/>
        <v>0</v>
      </c>
      <c r="I20" s="8">
        <f t="shared" si="3"/>
        <v>0</v>
      </c>
      <c r="J20" s="8">
        <f t="shared" si="4"/>
        <v>0</v>
      </c>
      <c r="K20" s="8">
        <f t="shared" si="5"/>
        <v>0</v>
      </c>
      <c r="L20" s="8">
        <f t="shared" si="6"/>
        <v>0</v>
      </c>
      <c r="M20" s="8">
        <f t="shared" si="7"/>
        <v>0</v>
      </c>
      <c r="N20" s="8">
        <f t="shared" si="8"/>
        <v>0</v>
      </c>
      <c r="O20" s="8">
        <f t="shared" si="9"/>
        <v>0</v>
      </c>
      <c r="P20" s="8">
        <f t="shared" si="10"/>
        <v>0</v>
      </c>
      <c r="Q20" s="8">
        <f t="shared" si="11"/>
        <v>0</v>
      </c>
      <c r="R20" s="8" t="b">
        <f t="shared" si="12"/>
        <v>0</v>
      </c>
      <c r="S20" s="12">
        <f t="shared" si="13"/>
        <v>0</v>
      </c>
      <c r="T20" s="12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4" customFormat="1" ht="15" customHeight="1">
      <c r="A21" s="66" t="s">
        <v>22</v>
      </c>
      <c r="B21" s="67"/>
      <c r="C21" s="76"/>
      <c r="D21" s="68" t="b">
        <f t="shared" si="0"/>
        <v>0</v>
      </c>
      <c r="E21" s="77"/>
      <c r="F21" s="77"/>
      <c r="G21" s="77"/>
      <c r="H21" s="86">
        <f t="shared" si="2"/>
        <v>0</v>
      </c>
      <c r="I21" s="8">
        <f t="shared" si="3"/>
        <v>0</v>
      </c>
      <c r="J21" s="8">
        <f t="shared" si="4"/>
        <v>0</v>
      </c>
      <c r="K21" s="8">
        <f t="shared" si="5"/>
        <v>0</v>
      </c>
      <c r="L21" s="8">
        <f t="shared" si="6"/>
        <v>0</v>
      </c>
      <c r="M21" s="8">
        <f t="shared" si="7"/>
        <v>0</v>
      </c>
      <c r="N21" s="8">
        <f t="shared" si="8"/>
        <v>0</v>
      </c>
      <c r="O21" s="8">
        <f t="shared" si="9"/>
        <v>0</v>
      </c>
      <c r="P21" s="8">
        <f t="shared" si="10"/>
        <v>0</v>
      </c>
      <c r="Q21" s="8">
        <f t="shared" si="11"/>
        <v>0</v>
      </c>
      <c r="R21" s="8" t="b">
        <f t="shared" si="12"/>
        <v>0</v>
      </c>
      <c r="S21" s="12">
        <f t="shared" si="13"/>
        <v>0</v>
      </c>
      <c r="T21" s="12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4" customFormat="1" ht="15" customHeight="1">
      <c r="A22" s="66" t="s">
        <v>36</v>
      </c>
      <c r="B22" s="67"/>
      <c r="C22" s="76"/>
      <c r="D22" s="68" t="b">
        <f t="shared" si="0"/>
        <v>0</v>
      </c>
      <c r="E22" s="77"/>
      <c r="F22" s="77"/>
      <c r="G22" s="77"/>
      <c r="H22" s="86">
        <f t="shared" si="2"/>
        <v>0</v>
      </c>
      <c r="I22" s="8">
        <f t="shared" si="3"/>
        <v>0</v>
      </c>
      <c r="J22" s="8">
        <f t="shared" si="4"/>
        <v>0</v>
      </c>
      <c r="K22" s="8">
        <f t="shared" si="5"/>
        <v>0</v>
      </c>
      <c r="L22" s="8">
        <f t="shared" si="6"/>
        <v>0</v>
      </c>
      <c r="M22" s="8">
        <f t="shared" si="7"/>
        <v>0</v>
      </c>
      <c r="N22" s="8">
        <f t="shared" si="8"/>
        <v>0</v>
      </c>
      <c r="O22" s="8">
        <f t="shared" si="9"/>
        <v>0</v>
      </c>
      <c r="P22" s="8">
        <f t="shared" si="10"/>
        <v>0</v>
      </c>
      <c r="Q22" s="8">
        <f t="shared" si="11"/>
        <v>0</v>
      </c>
      <c r="R22" s="8" t="b">
        <f t="shared" si="12"/>
        <v>0</v>
      </c>
      <c r="S22" s="12">
        <f t="shared" si="13"/>
        <v>0</v>
      </c>
      <c r="T22" s="12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4" customFormat="1" ht="15" customHeight="1">
      <c r="A23" s="66" t="s">
        <v>23</v>
      </c>
      <c r="B23" s="67">
        <f>AA10</f>
        <v>0</v>
      </c>
      <c r="C23" s="76"/>
      <c r="D23" s="68" t="b">
        <f t="shared" si="0"/>
        <v>0</v>
      </c>
      <c r="E23" s="77"/>
      <c r="F23" s="77"/>
      <c r="G23" s="77"/>
      <c r="H23" s="86">
        <f t="shared" si="2"/>
        <v>0</v>
      </c>
      <c r="I23" s="8">
        <f t="shared" si="3"/>
        <v>0</v>
      </c>
      <c r="J23" s="8">
        <f t="shared" si="4"/>
        <v>0</v>
      </c>
      <c r="K23" s="8">
        <f t="shared" si="5"/>
        <v>0</v>
      </c>
      <c r="L23" s="8">
        <f t="shared" si="6"/>
        <v>0</v>
      </c>
      <c r="M23" s="8">
        <f t="shared" si="7"/>
        <v>0</v>
      </c>
      <c r="N23" s="8">
        <f t="shared" si="8"/>
        <v>0</v>
      </c>
      <c r="O23" s="8">
        <f t="shared" si="9"/>
        <v>0</v>
      </c>
      <c r="P23" s="8">
        <f t="shared" si="10"/>
        <v>0</v>
      </c>
      <c r="Q23" s="8">
        <f t="shared" si="11"/>
        <v>0</v>
      </c>
      <c r="R23" s="8" t="b">
        <f t="shared" si="12"/>
        <v>0</v>
      </c>
      <c r="S23" s="12">
        <f t="shared" si="13"/>
        <v>0</v>
      </c>
      <c r="T23" s="12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4" customFormat="1" ht="15" customHeight="1">
      <c r="A24" s="66" t="s">
        <v>24</v>
      </c>
      <c r="B24" s="67">
        <f>AD10</f>
        <v>0</v>
      </c>
      <c r="C24" s="76"/>
      <c r="D24" s="68" t="b">
        <f t="shared" si="0"/>
        <v>0</v>
      </c>
      <c r="E24" s="77"/>
      <c r="F24" s="77"/>
      <c r="G24" s="77"/>
      <c r="H24" s="86">
        <f t="shared" si="2"/>
        <v>0</v>
      </c>
      <c r="I24" s="8">
        <f t="shared" si="3"/>
        <v>0</v>
      </c>
      <c r="J24" s="8">
        <f t="shared" si="4"/>
        <v>0</v>
      </c>
      <c r="K24" s="8">
        <f t="shared" si="5"/>
        <v>0</v>
      </c>
      <c r="L24" s="8">
        <f t="shared" si="6"/>
        <v>0</v>
      </c>
      <c r="M24" s="8">
        <f t="shared" si="7"/>
        <v>0</v>
      </c>
      <c r="N24" s="8">
        <f t="shared" si="8"/>
        <v>0</v>
      </c>
      <c r="O24" s="8">
        <f t="shared" si="9"/>
        <v>0</v>
      </c>
      <c r="P24" s="8">
        <f t="shared" si="10"/>
        <v>0</v>
      </c>
      <c r="Q24" s="8">
        <f t="shared" si="11"/>
        <v>0</v>
      </c>
      <c r="R24" s="8" t="b">
        <f t="shared" si="12"/>
        <v>0</v>
      </c>
      <c r="S24" s="12">
        <f t="shared" si="13"/>
        <v>0</v>
      </c>
      <c r="T24" s="1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4" customFormat="1" ht="15" customHeight="1">
      <c r="A25" s="66" t="s">
        <v>25</v>
      </c>
      <c r="B25" s="67"/>
      <c r="C25" s="76"/>
      <c r="D25" s="68" t="b">
        <f t="shared" si="0"/>
        <v>0</v>
      </c>
      <c r="E25" s="77"/>
      <c r="F25" s="77"/>
      <c r="G25" s="77"/>
      <c r="H25" s="86">
        <f t="shared" si="2"/>
        <v>0</v>
      </c>
      <c r="I25" s="8">
        <f t="shared" si="3"/>
        <v>0</v>
      </c>
      <c r="J25" s="8">
        <f t="shared" si="4"/>
        <v>0</v>
      </c>
      <c r="K25" s="8">
        <f t="shared" si="5"/>
        <v>0</v>
      </c>
      <c r="L25" s="8">
        <f t="shared" si="6"/>
        <v>0</v>
      </c>
      <c r="M25" s="8">
        <f t="shared" si="7"/>
        <v>0</v>
      </c>
      <c r="N25" s="8">
        <f t="shared" si="8"/>
        <v>0</v>
      </c>
      <c r="O25" s="8">
        <f t="shared" si="9"/>
        <v>0</v>
      </c>
      <c r="P25" s="8">
        <f t="shared" si="10"/>
        <v>0</v>
      </c>
      <c r="Q25" s="8">
        <f t="shared" si="11"/>
        <v>0</v>
      </c>
      <c r="R25" s="8" t="b">
        <f t="shared" si="12"/>
        <v>0</v>
      </c>
      <c r="S25" s="12">
        <f t="shared" si="13"/>
        <v>0</v>
      </c>
      <c r="T25" s="12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4" customFormat="1" ht="15" customHeight="1">
      <c r="A26" s="66" t="s">
        <v>26</v>
      </c>
      <c r="B26" s="67"/>
      <c r="C26" s="76"/>
      <c r="D26" s="68" t="b">
        <f t="shared" si="0"/>
        <v>0</v>
      </c>
      <c r="E26" s="77"/>
      <c r="F26" s="77"/>
      <c r="G26" s="77"/>
      <c r="H26" s="86">
        <f t="shared" si="2"/>
        <v>0</v>
      </c>
      <c r="I26" s="8">
        <f t="shared" si="3"/>
        <v>0</v>
      </c>
      <c r="J26" s="8">
        <f t="shared" si="4"/>
        <v>0</v>
      </c>
      <c r="K26" s="8">
        <f t="shared" si="5"/>
        <v>0</v>
      </c>
      <c r="L26" s="8">
        <f t="shared" si="6"/>
        <v>0</v>
      </c>
      <c r="M26" s="8">
        <f t="shared" si="7"/>
        <v>0</v>
      </c>
      <c r="N26" s="8">
        <f t="shared" si="8"/>
        <v>0</v>
      </c>
      <c r="O26" s="8">
        <f t="shared" si="9"/>
        <v>0</v>
      </c>
      <c r="P26" s="8">
        <f t="shared" si="10"/>
        <v>0</v>
      </c>
      <c r="Q26" s="8">
        <f t="shared" si="11"/>
        <v>0</v>
      </c>
      <c r="R26" s="8" t="b">
        <f t="shared" si="12"/>
        <v>0</v>
      </c>
      <c r="S26" s="12">
        <f t="shared" si="13"/>
        <v>0</v>
      </c>
      <c r="T26" s="12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4" customFormat="1" ht="15" customHeight="1">
      <c r="A27" s="66" t="s">
        <v>32</v>
      </c>
      <c r="B27" s="67"/>
      <c r="C27" s="76"/>
      <c r="D27" s="68" t="b">
        <f t="shared" si="0"/>
        <v>0</v>
      </c>
      <c r="E27" s="77"/>
      <c r="F27" s="77"/>
      <c r="G27" s="77"/>
      <c r="H27" s="86">
        <f t="shared" si="2"/>
        <v>0</v>
      </c>
      <c r="I27" s="8">
        <f t="shared" si="3"/>
        <v>0</v>
      </c>
      <c r="J27" s="8">
        <f t="shared" si="4"/>
        <v>0</v>
      </c>
      <c r="K27" s="8">
        <f t="shared" si="5"/>
        <v>0</v>
      </c>
      <c r="L27" s="8">
        <f t="shared" si="6"/>
        <v>0</v>
      </c>
      <c r="M27" s="8">
        <f t="shared" si="7"/>
        <v>0</v>
      </c>
      <c r="N27" s="8">
        <f t="shared" si="8"/>
        <v>0</v>
      </c>
      <c r="O27" s="8">
        <f t="shared" si="9"/>
        <v>0</v>
      </c>
      <c r="P27" s="8">
        <f t="shared" si="10"/>
        <v>0</v>
      </c>
      <c r="Q27" s="8">
        <f t="shared" si="11"/>
        <v>0</v>
      </c>
      <c r="R27" s="8" t="b">
        <f t="shared" si="12"/>
        <v>0</v>
      </c>
      <c r="S27" s="12">
        <f t="shared" si="13"/>
        <v>0</v>
      </c>
      <c r="T27" s="12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4" customFormat="1" ht="15" customHeight="1">
      <c r="A28" s="66" t="s">
        <v>33</v>
      </c>
      <c r="B28" s="67"/>
      <c r="C28" s="76"/>
      <c r="D28" s="68" t="b">
        <f t="shared" si="0"/>
        <v>0</v>
      </c>
      <c r="E28" s="77"/>
      <c r="F28" s="77"/>
      <c r="G28" s="77"/>
      <c r="H28" s="86">
        <f t="shared" si="2"/>
        <v>0</v>
      </c>
      <c r="I28" s="8">
        <f t="shared" si="3"/>
        <v>0</v>
      </c>
      <c r="J28" s="8">
        <f t="shared" si="4"/>
        <v>0</v>
      </c>
      <c r="K28" s="8">
        <f t="shared" si="5"/>
        <v>0</v>
      </c>
      <c r="L28" s="8">
        <f t="shared" si="6"/>
        <v>0</v>
      </c>
      <c r="M28" s="8">
        <f t="shared" si="7"/>
        <v>0</v>
      </c>
      <c r="N28" s="8">
        <f t="shared" si="8"/>
        <v>0</v>
      </c>
      <c r="O28" s="8">
        <f t="shared" si="9"/>
        <v>0</v>
      </c>
      <c r="P28" s="8">
        <f t="shared" si="10"/>
        <v>0</v>
      </c>
      <c r="Q28" s="8">
        <f t="shared" si="11"/>
        <v>0</v>
      </c>
      <c r="R28" s="8" t="b">
        <f t="shared" si="12"/>
        <v>0</v>
      </c>
      <c r="S28" s="12">
        <f t="shared" si="13"/>
        <v>0</v>
      </c>
      <c r="T28" s="12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4" customFormat="1" ht="15" customHeight="1">
      <c r="A29" s="66" t="s">
        <v>34</v>
      </c>
      <c r="B29" s="67"/>
      <c r="C29" s="76"/>
      <c r="D29" s="68" t="b">
        <f t="shared" si="0"/>
        <v>0</v>
      </c>
      <c r="E29" s="77"/>
      <c r="F29" s="77"/>
      <c r="G29" s="77"/>
      <c r="H29" s="86">
        <f>E29*F29*G29/1000000</f>
        <v>0</v>
      </c>
      <c r="I29" s="8">
        <f t="shared" si="3"/>
        <v>0</v>
      </c>
      <c r="J29" s="8">
        <f t="shared" si="4"/>
        <v>0</v>
      </c>
      <c r="K29" s="8">
        <f t="shared" si="5"/>
        <v>0</v>
      </c>
      <c r="L29" s="8">
        <f t="shared" si="6"/>
        <v>0</v>
      </c>
      <c r="M29" s="8">
        <f t="shared" si="7"/>
        <v>0</v>
      </c>
      <c r="N29" s="8">
        <f t="shared" si="8"/>
        <v>0</v>
      </c>
      <c r="O29" s="8">
        <f t="shared" si="9"/>
        <v>0</v>
      </c>
      <c r="P29" s="8">
        <f t="shared" si="10"/>
        <v>0</v>
      </c>
      <c r="Q29" s="8">
        <f t="shared" si="11"/>
        <v>0</v>
      </c>
      <c r="R29" s="8" t="b">
        <f t="shared" si="12"/>
        <v>0</v>
      </c>
      <c r="S29" s="12">
        <f t="shared" si="13"/>
        <v>0</v>
      </c>
      <c r="T29" s="12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37" ht="18" customHeight="1">
      <c r="A30" s="78" t="s">
        <v>44</v>
      </c>
      <c r="B30" s="79">
        <v>1</v>
      </c>
      <c r="C30" s="80"/>
      <c r="D30" s="99" t="s">
        <v>43</v>
      </c>
      <c r="E30" s="101">
        <f>S30</f>
        <v>0</v>
      </c>
      <c r="F30" s="80"/>
      <c r="G30" s="80"/>
      <c r="H30" s="103">
        <f>SUM(H2:H29)</f>
        <v>0</v>
      </c>
      <c r="I30" s="11">
        <f>SUM(I2:I29)</f>
        <v>0</v>
      </c>
      <c r="J30" s="11">
        <f aca="true" t="shared" si="22" ref="J30:S30">SUM(J2:J29)</f>
        <v>0</v>
      </c>
      <c r="K30" s="11">
        <f t="shared" si="22"/>
        <v>0</v>
      </c>
      <c r="L30" s="11">
        <f t="shared" si="22"/>
        <v>0</v>
      </c>
      <c r="M30" s="11">
        <f t="shared" si="22"/>
        <v>0</v>
      </c>
      <c r="N30" s="11">
        <f t="shared" si="22"/>
        <v>0</v>
      </c>
      <c r="O30" s="11">
        <f t="shared" si="22"/>
        <v>0</v>
      </c>
      <c r="P30" s="11">
        <f t="shared" si="22"/>
        <v>0</v>
      </c>
      <c r="Q30" s="11">
        <f t="shared" si="22"/>
        <v>0</v>
      </c>
      <c r="R30" s="11">
        <f t="shared" si="22"/>
        <v>0</v>
      </c>
      <c r="S30" s="13">
        <f t="shared" si="22"/>
        <v>0</v>
      </c>
      <c r="T30" s="1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" customHeight="1" thickBot="1">
      <c r="A31" s="81" t="s">
        <v>45</v>
      </c>
      <c r="B31" s="82">
        <v>2</v>
      </c>
      <c r="C31" s="83"/>
      <c r="D31" s="100"/>
      <c r="E31" s="102"/>
      <c r="F31" s="83"/>
      <c r="G31" s="83"/>
      <c r="H31" s="10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8" customHeight="1" thickBot="1" thickTop="1">
      <c r="A32" s="7" t="s">
        <v>46</v>
      </c>
      <c r="B32" s="7">
        <v>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" customHeight="1" thickBot="1">
      <c r="A33" s="6" t="s">
        <v>47</v>
      </c>
      <c r="B33" s="6">
        <v>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8" customHeight="1" thickBot="1">
      <c r="A34" s="6" t="s">
        <v>48</v>
      </c>
      <c r="B34" s="6">
        <v>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3">
    <mergeCell ref="D30:D31"/>
    <mergeCell ref="E30:E31"/>
    <mergeCell ref="H30:H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R69"/>
  <sheetViews>
    <sheetView zoomScalePageLayoutView="0" workbookViewId="0" topLeftCell="A1">
      <selection activeCell="A30" sqref="A30:A34"/>
    </sheetView>
  </sheetViews>
  <sheetFormatPr defaultColWidth="9.140625" defaultRowHeight="12.75"/>
  <cols>
    <col min="1" max="1" width="24.7109375" style="0" customWidth="1"/>
    <col min="2" max="2" width="9.421875" style="0" customWidth="1"/>
    <col min="4" max="4" width="25.140625" style="0" customWidth="1"/>
    <col min="5" max="5" width="11.421875" style="0" customWidth="1"/>
    <col min="7" max="7" width="10.00390625" style="0" customWidth="1"/>
    <col min="8" max="8" width="11.8515625" style="0" customWidth="1"/>
    <col min="9" max="20" width="12.7109375" style="0" hidden="1" customWidth="1"/>
    <col min="21" max="21" width="13.57421875" style="0" hidden="1" customWidth="1"/>
    <col min="22" max="22" width="10.8515625" style="0" hidden="1" customWidth="1"/>
    <col min="23" max="30" width="9.140625" style="0" hidden="1" customWidth="1"/>
  </cols>
  <sheetData>
    <row r="1" spans="1:44" ht="24.75" customHeight="1" thickTop="1">
      <c r="A1" s="63" t="s">
        <v>61</v>
      </c>
      <c r="B1" s="64" t="s">
        <v>37</v>
      </c>
      <c r="C1" s="64" t="s">
        <v>3</v>
      </c>
      <c r="D1" s="64" t="s">
        <v>38</v>
      </c>
      <c r="E1" s="64" t="s">
        <v>1</v>
      </c>
      <c r="F1" s="64" t="s">
        <v>2</v>
      </c>
      <c r="G1" s="64" t="s">
        <v>0</v>
      </c>
      <c r="H1" s="65" t="s">
        <v>4</v>
      </c>
      <c r="I1" s="5" t="s">
        <v>7</v>
      </c>
      <c r="J1" s="9" t="s">
        <v>9</v>
      </c>
      <c r="K1" s="9" t="s">
        <v>13</v>
      </c>
      <c r="L1" s="5" t="s">
        <v>10</v>
      </c>
      <c r="M1" s="5" t="s">
        <v>49</v>
      </c>
      <c r="N1" s="5" t="s">
        <v>12</v>
      </c>
      <c r="O1" s="5" t="s">
        <v>23</v>
      </c>
      <c r="P1" s="5" t="s">
        <v>21</v>
      </c>
      <c r="Q1" s="5" t="s">
        <v>30</v>
      </c>
      <c r="R1" s="5" t="s">
        <v>53</v>
      </c>
      <c r="S1" s="5" t="s">
        <v>39</v>
      </c>
      <c r="T1" s="5"/>
      <c r="U1" s="16" t="s">
        <v>7</v>
      </c>
      <c r="V1" s="16" t="s">
        <v>9</v>
      </c>
      <c r="W1" s="16" t="s">
        <v>13</v>
      </c>
      <c r="X1" s="16" t="s">
        <v>10</v>
      </c>
      <c r="Y1" s="19" t="s">
        <v>49</v>
      </c>
      <c r="Z1" s="19" t="s">
        <v>12</v>
      </c>
      <c r="AA1" s="19" t="s">
        <v>23</v>
      </c>
      <c r="AB1" s="2" t="s">
        <v>21</v>
      </c>
      <c r="AC1" s="2" t="s">
        <v>30</v>
      </c>
      <c r="AD1" s="19" t="s">
        <v>53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4" customFormat="1" ht="15" customHeight="1">
      <c r="A2" s="66" t="s">
        <v>7</v>
      </c>
      <c r="B2" s="67">
        <f>U10</f>
        <v>0</v>
      </c>
      <c r="C2" s="76"/>
      <c r="D2" s="68" t="b">
        <f>IF(C2=1,$A$30,IF(C2=2,$A$31,IF(C2=3,$A$32,IF(C2=4,$A$34,IF(C2=5,$A$33)))))</f>
        <v>0</v>
      </c>
      <c r="E2" s="77"/>
      <c r="F2" s="77"/>
      <c r="G2" s="77"/>
      <c r="H2" s="86">
        <f>(IF(C2&gt;0,E2*F2/1000000))*G2</f>
        <v>0</v>
      </c>
      <c r="I2" s="8">
        <f>(IF(C2=1,(((E2+50)*2)+((F2+50)*1)),IF(C2=2,(((E2+50)*2)+((F2+50)*1)),IF(C2=3,(((E2+50)*2)+((F2+50)*2))))))*G2</f>
        <v>0</v>
      </c>
      <c r="J2" s="8">
        <f>(IF(C2=1,(((E2-40+50)*4)+(((F2-70)/2)+50)*4)))*G2</f>
        <v>0</v>
      </c>
      <c r="K2" s="8">
        <f>(IF(C2=2,(((E2-40+50)*4)+((((F2-70)/2)+50)*4))))*G2</f>
        <v>0</v>
      </c>
      <c r="L2" s="8">
        <f>(IF(C2=3,(((E2-64+50)*6)+((((F2-104)/3)+50)*6))))*G2</f>
        <v>0</v>
      </c>
      <c r="M2" s="8">
        <f>(IF(C2=4,(((E2+50)*2)+((F2+50)*2)),IF(C2=5,(((E2+50)*2)+((F2+50)*2)))))*G2</f>
        <v>0</v>
      </c>
      <c r="N2" s="8">
        <f>(IF(C2=5,(((E2-100+50)*6)+(((F2+32)/3)+50)*6)))*G2</f>
        <v>0</v>
      </c>
      <c r="O2" s="8">
        <f>(IF(C2=4,(((E2-100+50)*6)+(((F2+84)/3)+50)*6)))*G2</f>
        <v>0</v>
      </c>
      <c r="P2" s="8">
        <f>(IF(C2=5,(E2-100)*4))*G2</f>
        <v>0</v>
      </c>
      <c r="Q2" s="8">
        <f>(IF(C2=4,(E2-100)*4))*G2</f>
        <v>0</v>
      </c>
      <c r="R2" s="8">
        <f>(IF(C2=3,((E2-60)*2)))*G2</f>
        <v>0</v>
      </c>
      <c r="S2" s="12">
        <f>((IF(C2=1,((E2-212)*(((F2-70)/2)-172))*2,IF(C2=2,((E2-212)*(((F2-70)/2)-172))*2,IF(C2=3,((E2-180)*(((F2-104)/3)-116))*3,IF(C2=4,((E2-252)*(((F2+84)/3)-152))*3,IF(C2=5,((E2-200)*(((F2+32)/3)-100))*3))))))*G2)/1000000</f>
        <v>0</v>
      </c>
      <c r="T2" s="10">
        <v>7</v>
      </c>
      <c r="U2" s="17" t="b">
        <f>IF(I30&gt;1,IF(I30&lt;5800,1,IF(I30&lt;11600,2,IF(I30&lt;17400,3,IF(I30&lt;23200,4,IF(I30&lt;29000,5,IF(I30&lt;34800,6,IF(I30&lt;40600,7))))))))</f>
        <v>0</v>
      </c>
      <c r="V2" s="17" t="b">
        <f aca="true" t="shared" si="0" ref="V2:AD2">IF(J30&gt;1,IF(J30&lt;5800,1,IF(J30&lt;11600,2,IF(J30&lt;17400,3,IF(J30&lt;23200,4,IF(J30&lt;29000,5,IF(J30&lt;34800,6,IF(J30&lt;40600,7))))))))</f>
        <v>0</v>
      </c>
      <c r="W2" s="17" t="b">
        <f t="shared" si="0"/>
        <v>0</v>
      </c>
      <c r="X2" s="17" t="b">
        <f t="shared" si="0"/>
        <v>0</v>
      </c>
      <c r="Y2" s="17" t="b">
        <f t="shared" si="0"/>
        <v>0</v>
      </c>
      <c r="Z2" s="17" t="b">
        <f t="shared" si="0"/>
        <v>0</v>
      </c>
      <c r="AA2" s="17" t="b">
        <f t="shared" si="0"/>
        <v>0</v>
      </c>
      <c r="AB2" s="17" t="b">
        <f t="shared" si="0"/>
        <v>0</v>
      </c>
      <c r="AC2" s="17" t="b">
        <f t="shared" si="0"/>
        <v>0</v>
      </c>
      <c r="AD2" s="17" t="b">
        <f t="shared" si="0"/>
        <v>0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4" customFormat="1" ht="15" customHeight="1">
      <c r="A3" s="66" t="s">
        <v>27</v>
      </c>
      <c r="B3" s="67"/>
      <c r="C3" s="76"/>
      <c r="D3" s="68" t="b">
        <f aca="true" t="shared" si="1" ref="D3:D29">IF(C3=1,$A$30,IF(C3=2,$A$31,IF(C3=3,$A$32,IF(C3=4,$A$34,IF(C3=5,$A$33)))))</f>
        <v>0</v>
      </c>
      <c r="E3" s="77"/>
      <c r="F3" s="77"/>
      <c r="G3" s="77"/>
      <c r="H3" s="86">
        <f aca="true" t="shared" si="2" ref="H3:H28">(IF(C3&gt;0,E3*F3/1000000))*G3</f>
        <v>0</v>
      </c>
      <c r="I3" s="8">
        <f aca="true" t="shared" si="3" ref="I3:I29">(IF(C3=1,(((E3+50)*2)+((F3+50)*1)),IF(C3=2,(((E3+50)*2)+((F3+50)*1)),IF(C3=3,(((E3+50)*2)+((F3+50)*2))))))*G3</f>
        <v>0</v>
      </c>
      <c r="J3" s="8">
        <f aca="true" t="shared" si="4" ref="J3:J29">(IF(C3=1,(((E3-40+50)*4)+(((F3-70)/2)+50)*4)))*G3</f>
        <v>0</v>
      </c>
      <c r="K3" s="8">
        <f aca="true" t="shared" si="5" ref="K3:K29">(IF(C3=2,(((E3-40+50)*4)+((((F3-70)/2)+50)*4))))*G3</f>
        <v>0</v>
      </c>
      <c r="L3" s="8">
        <f aca="true" t="shared" si="6" ref="L3:L29">(IF(C3=3,(((E3-64+50)*6)+((((F3-104)/3)+50)*6))))*G3</f>
        <v>0</v>
      </c>
      <c r="M3" s="8">
        <f aca="true" t="shared" si="7" ref="M3:M29">(IF(C3=4,(((E3+50)*2)+((F3+50)*2)),IF(C3=5,(((E3+50)*2)+((F3+50)*2)))))*G3</f>
        <v>0</v>
      </c>
      <c r="N3" s="8">
        <f aca="true" t="shared" si="8" ref="N3:N29">(IF(C3=5,(((E3-100+50)*6)+(((F3+32)/3)+50)*6)))*G3</f>
        <v>0</v>
      </c>
      <c r="O3" s="8">
        <f aca="true" t="shared" si="9" ref="O3:O29">(IF(C3=4,(((E3-100+50)*6)+(((F3+84)/3)+50)*6)))*G3</f>
        <v>0</v>
      </c>
      <c r="P3" s="8">
        <f aca="true" t="shared" si="10" ref="P3:P29">(IF(C3=5,(E3-100)*4))*G3</f>
        <v>0</v>
      </c>
      <c r="Q3" s="8">
        <f aca="true" t="shared" si="11" ref="Q3:Q29">(IF(C3=4,(E3-100)*4))*G3</f>
        <v>0</v>
      </c>
      <c r="R3" s="8">
        <f aca="true" t="shared" si="12" ref="R3:R29">(IF(C3=3,((E3-60)*2)))*G3</f>
        <v>0</v>
      </c>
      <c r="S3" s="12">
        <f aca="true" t="shared" si="13" ref="S3:S29">((IF(C3=1,((E3-212)*(((F3-70)/2)-172))*2,IF(C3=2,((E3-212)*(((F3-70)/2)-172))*2,IF(C3=3,((E3-180)*(((F3-104)/3)-116))*3,IF(C3=4,((E3-252)*(((F3+84)/3)-152))*3,IF(C3=5,((E3-200)*(((F3+32)/3)-100))*3))))))*G3)/1000000</f>
        <v>0</v>
      </c>
      <c r="T3" s="10">
        <v>14</v>
      </c>
      <c r="U3" s="17" t="b">
        <f>IF(I30&gt;40600,IF(I30&lt;46400,8,IF(I30&lt;52200,9,IF(I30&lt;58000,10,IF(I30&lt;63800,11,IF(I30&lt;69600,12,IF(I30&lt;75400,13,IF(I30&lt;81200,14))))))))</f>
        <v>0</v>
      </c>
      <c r="V3" s="17" t="b">
        <f aca="true" t="shared" si="14" ref="V3:AD3">IF(J30&gt;40600,IF(J30&lt;46400,8,IF(J30&lt;52200,9,IF(J30&lt;58000,10,IF(J30&lt;63800,11,IF(J30&lt;69600,12,IF(J30&lt;75400,13,IF(J30&lt;81200,14))))))))</f>
        <v>0</v>
      </c>
      <c r="W3" s="17" t="b">
        <f t="shared" si="14"/>
        <v>0</v>
      </c>
      <c r="X3" s="17" t="b">
        <f t="shared" si="14"/>
        <v>0</v>
      </c>
      <c r="Y3" s="17" t="b">
        <f t="shared" si="14"/>
        <v>0</v>
      </c>
      <c r="Z3" s="17" t="b">
        <f t="shared" si="14"/>
        <v>0</v>
      </c>
      <c r="AA3" s="17" t="b">
        <f t="shared" si="14"/>
        <v>0</v>
      </c>
      <c r="AB3" s="17" t="b">
        <f t="shared" si="14"/>
        <v>0</v>
      </c>
      <c r="AC3" s="17" t="b">
        <f t="shared" si="14"/>
        <v>0</v>
      </c>
      <c r="AD3" s="17" t="b">
        <f t="shared" si="14"/>
        <v>0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s="4" customFormat="1" ht="15" customHeight="1">
      <c r="A4" s="66" t="s">
        <v>28</v>
      </c>
      <c r="B4" s="67"/>
      <c r="C4" s="76"/>
      <c r="D4" s="68" t="b">
        <f t="shared" si="1"/>
        <v>0</v>
      </c>
      <c r="E4" s="77"/>
      <c r="F4" s="77"/>
      <c r="G4" s="77"/>
      <c r="H4" s="86">
        <f t="shared" si="2"/>
        <v>0</v>
      </c>
      <c r="I4" s="8">
        <f t="shared" si="3"/>
        <v>0</v>
      </c>
      <c r="J4" s="8">
        <f t="shared" si="4"/>
        <v>0</v>
      </c>
      <c r="K4" s="8">
        <f t="shared" si="5"/>
        <v>0</v>
      </c>
      <c r="L4" s="8">
        <f t="shared" si="6"/>
        <v>0</v>
      </c>
      <c r="M4" s="8">
        <f t="shared" si="7"/>
        <v>0</v>
      </c>
      <c r="N4" s="8">
        <f t="shared" si="8"/>
        <v>0</v>
      </c>
      <c r="O4" s="8">
        <f t="shared" si="9"/>
        <v>0</v>
      </c>
      <c r="P4" s="8">
        <f t="shared" si="10"/>
        <v>0</v>
      </c>
      <c r="Q4" s="8">
        <f t="shared" si="11"/>
        <v>0</v>
      </c>
      <c r="R4" s="8">
        <f t="shared" si="12"/>
        <v>0</v>
      </c>
      <c r="S4" s="12">
        <f t="shared" si="13"/>
        <v>0</v>
      </c>
      <c r="T4" s="10">
        <v>21</v>
      </c>
      <c r="U4" s="17" t="b">
        <f>IF(I30&gt;81200,IF(I30&lt;87000,15,IF(I30&lt;92800,16,IF(I30&lt;98600,17,IF(I30&lt;104400,18,IF(I30&lt;110200,19,IF(I30&lt;11600,20,IF(I30&lt;121800,21))))))))</f>
        <v>0</v>
      </c>
      <c r="V4" s="17" t="b">
        <f aca="true" t="shared" si="15" ref="V4:AC4">IF(J30&gt;81200,IF(J30&lt;87000,15,IF(J30&lt;92800,16,IF(J30&lt;98600,17,IF(J30&lt;104400,18,IF(J30&lt;110200,19,IF(J30&lt;11600,20,IF(J30&lt;121800,21))))))))</f>
        <v>0</v>
      </c>
      <c r="W4" s="17" t="b">
        <f t="shared" si="15"/>
        <v>0</v>
      </c>
      <c r="X4" s="17" t="b">
        <f t="shared" si="15"/>
        <v>0</v>
      </c>
      <c r="Y4" s="17" t="b">
        <f t="shared" si="15"/>
        <v>0</v>
      </c>
      <c r="Z4" s="17" t="b">
        <f t="shared" si="15"/>
        <v>0</v>
      </c>
      <c r="AA4" s="17" t="b">
        <f t="shared" si="15"/>
        <v>0</v>
      </c>
      <c r="AB4" s="17" t="b">
        <f t="shared" si="15"/>
        <v>0</v>
      </c>
      <c r="AC4" s="17" t="b">
        <f t="shared" si="15"/>
        <v>0</v>
      </c>
      <c r="AD4" s="17" t="b">
        <f>IF(R30&gt;81200,IF(R30&lt;87000,15,IF(R30&lt;92800,16,IF(R30&lt;98600,17,IF(R30&lt;104400,18,IF(R30&lt;110200,19,IF(R30&lt;11600,20,IF(R30&lt;121800,21))))))))</f>
        <v>0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s="4" customFormat="1" ht="15" customHeight="1">
      <c r="A5" s="66" t="s">
        <v>9</v>
      </c>
      <c r="B5" s="67">
        <f>V10</f>
        <v>0</v>
      </c>
      <c r="C5" s="76"/>
      <c r="D5" s="68" t="b">
        <f t="shared" si="1"/>
        <v>0</v>
      </c>
      <c r="E5" s="77"/>
      <c r="F5" s="77"/>
      <c r="G5" s="77"/>
      <c r="H5" s="86">
        <f t="shared" si="2"/>
        <v>0</v>
      </c>
      <c r="I5" s="8">
        <f t="shared" si="3"/>
        <v>0</v>
      </c>
      <c r="J5" s="8">
        <f t="shared" si="4"/>
        <v>0</v>
      </c>
      <c r="K5" s="8">
        <f t="shared" si="5"/>
        <v>0</v>
      </c>
      <c r="L5" s="8">
        <f t="shared" si="6"/>
        <v>0</v>
      </c>
      <c r="M5" s="8">
        <f t="shared" si="7"/>
        <v>0</v>
      </c>
      <c r="N5" s="8">
        <f t="shared" si="8"/>
        <v>0</v>
      </c>
      <c r="O5" s="8">
        <f t="shared" si="9"/>
        <v>0</v>
      </c>
      <c r="P5" s="8">
        <f t="shared" si="10"/>
        <v>0</v>
      </c>
      <c r="Q5" s="8">
        <f t="shared" si="11"/>
        <v>0</v>
      </c>
      <c r="R5" s="8">
        <f t="shared" si="12"/>
        <v>0</v>
      </c>
      <c r="S5" s="12">
        <f t="shared" si="13"/>
        <v>0</v>
      </c>
      <c r="T5" s="10">
        <v>28</v>
      </c>
      <c r="U5" s="17" t="b">
        <f>IF(I30&gt;121800,IF(I30&lt;127600,22,IF(I30&lt;133400,23,IF(I30&lt;139200,24,IF(I30&lt;145000,25,IF(I30&lt;150800,26,IF(I30&lt;156600,27,IF(I30&lt;162400,28))))))))</f>
        <v>0</v>
      </c>
      <c r="V5" s="17" t="b">
        <f aca="true" t="shared" si="16" ref="V5:AD5">IF(J30&gt;121800,IF(J30&lt;127600,22,IF(J30&lt;133400,23,IF(J30&lt;139200,24,IF(J30&lt;145000,25,IF(J30&lt;150800,26,IF(J30&lt;156600,27,IF(J30&lt;162400,28))))))))</f>
        <v>0</v>
      </c>
      <c r="W5" s="17" t="b">
        <f t="shared" si="16"/>
        <v>0</v>
      </c>
      <c r="X5" s="17" t="b">
        <f t="shared" si="16"/>
        <v>0</v>
      </c>
      <c r="Y5" s="17" t="b">
        <f t="shared" si="16"/>
        <v>0</v>
      </c>
      <c r="Z5" s="17" t="b">
        <f t="shared" si="16"/>
        <v>0</v>
      </c>
      <c r="AA5" s="17" t="b">
        <f t="shared" si="16"/>
        <v>0</v>
      </c>
      <c r="AB5" s="17" t="b">
        <f t="shared" si="16"/>
        <v>0</v>
      </c>
      <c r="AC5" s="17" t="b">
        <f t="shared" si="16"/>
        <v>0</v>
      </c>
      <c r="AD5" s="17" t="b">
        <f t="shared" si="16"/>
        <v>0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s="4" customFormat="1" ht="15" customHeight="1">
      <c r="A6" s="66" t="s">
        <v>10</v>
      </c>
      <c r="B6" s="67">
        <f>X10</f>
        <v>0</v>
      </c>
      <c r="C6" s="76"/>
      <c r="D6" s="68" t="b">
        <f t="shared" si="1"/>
        <v>0</v>
      </c>
      <c r="E6" s="77"/>
      <c r="F6" s="77"/>
      <c r="G6" s="77"/>
      <c r="H6" s="86">
        <f t="shared" si="2"/>
        <v>0</v>
      </c>
      <c r="I6" s="8">
        <f t="shared" si="3"/>
        <v>0</v>
      </c>
      <c r="J6" s="8">
        <f t="shared" si="4"/>
        <v>0</v>
      </c>
      <c r="K6" s="8">
        <f t="shared" si="5"/>
        <v>0</v>
      </c>
      <c r="L6" s="8">
        <f t="shared" si="6"/>
        <v>0</v>
      </c>
      <c r="M6" s="8">
        <f t="shared" si="7"/>
        <v>0</v>
      </c>
      <c r="N6" s="8">
        <f t="shared" si="8"/>
        <v>0</v>
      </c>
      <c r="O6" s="8">
        <f t="shared" si="9"/>
        <v>0</v>
      </c>
      <c r="P6" s="8">
        <f t="shared" si="10"/>
        <v>0</v>
      </c>
      <c r="Q6" s="8">
        <f t="shared" si="11"/>
        <v>0</v>
      </c>
      <c r="R6" s="8">
        <f t="shared" si="12"/>
        <v>0</v>
      </c>
      <c r="S6" s="12">
        <f t="shared" si="13"/>
        <v>0</v>
      </c>
      <c r="T6" s="10">
        <v>35</v>
      </c>
      <c r="U6" s="18" t="b">
        <f>IF(I30&gt;162400,IF(I30&lt;168200,29,IF(I30&lt;174000,30,IF(I30&lt;179800,31,IF(I30&lt;185600,32,IF(I30&lt;191400,33,IF(I30&lt;197200,34,IF(I30&lt;203000,35))))))))</f>
        <v>0</v>
      </c>
      <c r="V6" s="18" t="b">
        <f aca="true" t="shared" si="17" ref="V6:AD6">IF(J30&gt;162400,IF(J30&lt;168200,29,IF(J30&lt;174000,30,IF(J30&lt;179800,31,IF(J30&lt;185600,32,IF(J30&lt;191400,33,IF(J30&lt;197200,34,IF(J30&lt;203000,35))))))))</f>
        <v>0</v>
      </c>
      <c r="W6" s="18" t="b">
        <f t="shared" si="17"/>
        <v>0</v>
      </c>
      <c r="X6" s="18" t="b">
        <f t="shared" si="17"/>
        <v>0</v>
      </c>
      <c r="Y6" s="18" t="b">
        <f t="shared" si="17"/>
        <v>0</v>
      </c>
      <c r="Z6" s="18" t="b">
        <f t="shared" si="17"/>
        <v>0</v>
      </c>
      <c r="AA6" s="18" t="b">
        <f t="shared" si="17"/>
        <v>0</v>
      </c>
      <c r="AB6" s="18" t="b">
        <f t="shared" si="17"/>
        <v>0</v>
      </c>
      <c r="AC6" s="18" t="b">
        <f t="shared" si="17"/>
        <v>0</v>
      </c>
      <c r="AD6" s="18" t="b">
        <f t="shared" si="17"/>
        <v>0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s="4" customFormat="1" ht="15" customHeight="1">
      <c r="A7" s="66" t="s">
        <v>12</v>
      </c>
      <c r="B7" s="67">
        <f>Z10</f>
        <v>0</v>
      </c>
      <c r="C7" s="76"/>
      <c r="D7" s="68" t="b">
        <f t="shared" si="1"/>
        <v>0</v>
      </c>
      <c r="E7" s="77"/>
      <c r="F7" s="77"/>
      <c r="G7" s="77"/>
      <c r="H7" s="86">
        <f t="shared" si="2"/>
        <v>0</v>
      </c>
      <c r="I7" s="8">
        <f t="shared" si="3"/>
        <v>0</v>
      </c>
      <c r="J7" s="8">
        <f t="shared" si="4"/>
        <v>0</v>
      </c>
      <c r="K7" s="8">
        <f t="shared" si="5"/>
        <v>0</v>
      </c>
      <c r="L7" s="8">
        <f t="shared" si="6"/>
        <v>0</v>
      </c>
      <c r="M7" s="8">
        <f t="shared" si="7"/>
        <v>0</v>
      </c>
      <c r="N7" s="8">
        <f t="shared" si="8"/>
        <v>0</v>
      </c>
      <c r="O7" s="8">
        <f t="shared" si="9"/>
        <v>0</v>
      </c>
      <c r="P7" s="8">
        <f t="shared" si="10"/>
        <v>0</v>
      </c>
      <c r="Q7" s="8">
        <f t="shared" si="11"/>
        <v>0</v>
      </c>
      <c r="R7" s="8">
        <f t="shared" si="12"/>
        <v>0</v>
      </c>
      <c r="S7" s="12">
        <f t="shared" si="13"/>
        <v>0</v>
      </c>
      <c r="T7" s="10">
        <v>42</v>
      </c>
      <c r="U7" s="17" t="b">
        <f>IF(I30&gt;203000,IF(I30&lt;208800,36,IF(I30&lt;214600,37,IF(I30&lt;220400,38,IF(I30&lt;226200,39,IF(I30&lt;232000,40,IF(I30&lt;237800,41,IF(I30&lt;243600,42))))))))</f>
        <v>0</v>
      </c>
      <c r="V7" s="17" t="b">
        <f aca="true" t="shared" si="18" ref="V7:AD7">IF(J30&gt;203000,IF(J30&lt;208800,36,IF(J30&lt;214600,37,IF(J30&lt;220400,38,IF(J30&lt;226200,39,IF(J30&lt;232000,40,IF(J30&lt;237800,41,IF(J30&lt;243600,42))))))))</f>
        <v>0</v>
      </c>
      <c r="W7" s="17" t="b">
        <f t="shared" si="18"/>
        <v>0</v>
      </c>
      <c r="X7" s="17" t="b">
        <f t="shared" si="18"/>
        <v>0</v>
      </c>
      <c r="Y7" s="17" t="b">
        <f t="shared" si="18"/>
        <v>0</v>
      </c>
      <c r="Z7" s="17" t="b">
        <f t="shared" si="18"/>
        <v>0</v>
      </c>
      <c r="AA7" s="17" t="b">
        <f t="shared" si="18"/>
        <v>0</v>
      </c>
      <c r="AB7" s="17" t="b">
        <f t="shared" si="18"/>
        <v>0</v>
      </c>
      <c r="AC7" s="17" t="b">
        <f t="shared" si="18"/>
        <v>0</v>
      </c>
      <c r="AD7" s="17" t="b">
        <f t="shared" si="18"/>
        <v>0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s="4" customFormat="1" ht="15" customHeight="1">
      <c r="A8" s="66" t="s">
        <v>29</v>
      </c>
      <c r="B8" s="67"/>
      <c r="C8" s="76"/>
      <c r="D8" s="68" t="b">
        <f t="shared" si="1"/>
        <v>0</v>
      </c>
      <c r="E8" s="77"/>
      <c r="F8" s="77"/>
      <c r="G8" s="77"/>
      <c r="H8" s="86">
        <f t="shared" si="2"/>
        <v>0</v>
      </c>
      <c r="I8" s="8">
        <f t="shared" si="3"/>
        <v>0</v>
      </c>
      <c r="J8" s="8">
        <f t="shared" si="4"/>
        <v>0</v>
      </c>
      <c r="K8" s="8">
        <f t="shared" si="5"/>
        <v>0</v>
      </c>
      <c r="L8" s="8">
        <f t="shared" si="6"/>
        <v>0</v>
      </c>
      <c r="M8" s="8">
        <f t="shared" si="7"/>
        <v>0</v>
      </c>
      <c r="N8" s="8">
        <f t="shared" si="8"/>
        <v>0</v>
      </c>
      <c r="O8" s="8">
        <f t="shared" si="9"/>
        <v>0</v>
      </c>
      <c r="P8" s="8">
        <f t="shared" si="10"/>
        <v>0</v>
      </c>
      <c r="Q8" s="8">
        <f t="shared" si="11"/>
        <v>0</v>
      </c>
      <c r="R8" s="8">
        <f t="shared" si="12"/>
        <v>0</v>
      </c>
      <c r="S8" s="12">
        <f t="shared" si="13"/>
        <v>0</v>
      </c>
      <c r="T8" s="10">
        <v>49</v>
      </c>
      <c r="U8" s="17" t="b">
        <f>IF(I30&gt;243600,IF(I30&lt;249400,43,IF(I30&lt;255200,44,IF(I30&lt;261000,45,IF(I30&lt;266800,46,IF(I30&lt;272600,47,IF(I30&lt;278400,48,IF(I30&lt;284200,49))))))))</f>
        <v>0</v>
      </c>
      <c r="V8" s="17" t="b">
        <f aca="true" t="shared" si="19" ref="V8:AD8">IF(J30&gt;243600,IF(J30&lt;249400,43,IF(J30&lt;255200,44,IF(J30&lt;261000,45,IF(J30&lt;266800,46,IF(J30&lt;272600,47,IF(J30&lt;278400,48,IF(J30&lt;284200,49))))))))</f>
        <v>0</v>
      </c>
      <c r="W8" s="17" t="b">
        <f t="shared" si="19"/>
        <v>0</v>
      </c>
      <c r="X8" s="17" t="b">
        <f t="shared" si="19"/>
        <v>0</v>
      </c>
      <c r="Y8" s="17" t="b">
        <f t="shared" si="19"/>
        <v>0</v>
      </c>
      <c r="Z8" s="17" t="b">
        <f t="shared" si="19"/>
        <v>0</v>
      </c>
      <c r="AA8" s="17" t="b">
        <f t="shared" si="19"/>
        <v>0</v>
      </c>
      <c r="AB8" s="17" t="b">
        <f t="shared" si="19"/>
        <v>0</v>
      </c>
      <c r="AC8" s="17" t="b">
        <f t="shared" si="19"/>
        <v>0</v>
      </c>
      <c r="AD8" s="17" t="b">
        <f t="shared" si="19"/>
        <v>0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s="4" customFormat="1" ht="15" customHeight="1">
      <c r="A9" s="66" t="s">
        <v>13</v>
      </c>
      <c r="B9" s="67">
        <f>W10</f>
        <v>0</v>
      </c>
      <c r="C9" s="76"/>
      <c r="D9" s="68" t="b">
        <f t="shared" si="1"/>
        <v>0</v>
      </c>
      <c r="E9" s="77"/>
      <c r="F9" s="77"/>
      <c r="G9" s="77"/>
      <c r="H9" s="86">
        <f t="shared" si="2"/>
        <v>0</v>
      </c>
      <c r="I9" s="8">
        <f t="shared" si="3"/>
        <v>0</v>
      </c>
      <c r="J9" s="8">
        <f t="shared" si="4"/>
        <v>0</v>
      </c>
      <c r="K9" s="8">
        <f t="shared" si="5"/>
        <v>0</v>
      </c>
      <c r="L9" s="8">
        <f t="shared" si="6"/>
        <v>0</v>
      </c>
      <c r="M9" s="8">
        <f t="shared" si="7"/>
        <v>0</v>
      </c>
      <c r="N9" s="8">
        <f t="shared" si="8"/>
        <v>0</v>
      </c>
      <c r="O9" s="8">
        <f t="shared" si="9"/>
        <v>0</v>
      </c>
      <c r="P9" s="8">
        <f t="shared" si="10"/>
        <v>0</v>
      </c>
      <c r="Q9" s="8">
        <f t="shared" si="11"/>
        <v>0</v>
      </c>
      <c r="R9" s="8">
        <f t="shared" si="12"/>
        <v>0</v>
      </c>
      <c r="S9" s="12">
        <f t="shared" si="13"/>
        <v>0</v>
      </c>
      <c r="T9" s="10">
        <v>56</v>
      </c>
      <c r="U9" s="17" t="b">
        <f>IF(I30&gt;284200,IF(I30&lt;290000,50,IF(I30&lt;295800,51,IF(I30&lt;301600,52,IF(I30&lt;307400,53,IF(I30&lt;313200,54,IF(I30&lt;319000,55,IF(I30&lt;324800,56))))))))</f>
        <v>0</v>
      </c>
      <c r="V9" s="17" t="b">
        <f aca="true" t="shared" si="20" ref="V9:AD9">IF(J30&gt;284200,IF(J30&lt;290000,50,IF(J30&lt;295800,51,IF(J30&lt;301600,52,IF(J30&lt;307400,53,IF(J30&lt;313200,54,IF(J30&lt;319000,55,IF(J30&lt;324800,56))))))))</f>
        <v>0</v>
      </c>
      <c r="W9" s="17" t="b">
        <f t="shared" si="20"/>
        <v>0</v>
      </c>
      <c r="X9" s="17" t="b">
        <f t="shared" si="20"/>
        <v>0</v>
      </c>
      <c r="Y9" s="17" t="b">
        <f t="shared" si="20"/>
        <v>0</v>
      </c>
      <c r="Z9" s="17" t="b">
        <f t="shared" si="20"/>
        <v>0</v>
      </c>
      <c r="AA9" s="17" t="b">
        <f t="shared" si="20"/>
        <v>0</v>
      </c>
      <c r="AB9" s="17" t="b">
        <f t="shared" si="20"/>
        <v>0</v>
      </c>
      <c r="AC9" s="17" t="b">
        <f t="shared" si="20"/>
        <v>0</v>
      </c>
      <c r="AD9" s="17" t="b">
        <f t="shared" si="20"/>
        <v>0</v>
      </c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4" s="4" customFormat="1" ht="15" customHeight="1">
      <c r="A10" s="66" t="s">
        <v>14</v>
      </c>
      <c r="B10" s="67">
        <f>Y10</f>
        <v>0</v>
      </c>
      <c r="C10" s="76"/>
      <c r="D10" s="68" t="b">
        <f t="shared" si="1"/>
        <v>0</v>
      </c>
      <c r="E10" s="77"/>
      <c r="F10" s="77"/>
      <c r="G10" s="77"/>
      <c r="H10" s="86">
        <f t="shared" si="2"/>
        <v>0</v>
      </c>
      <c r="I10" s="8">
        <f t="shared" si="3"/>
        <v>0</v>
      </c>
      <c r="J10" s="8">
        <f t="shared" si="4"/>
        <v>0</v>
      </c>
      <c r="K10" s="8">
        <f t="shared" si="5"/>
        <v>0</v>
      </c>
      <c r="L10" s="8">
        <f t="shared" si="6"/>
        <v>0</v>
      </c>
      <c r="M10" s="8">
        <f t="shared" si="7"/>
        <v>0</v>
      </c>
      <c r="N10" s="8">
        <f t="shared" si="8"/>
        <v>0</v>
      </c>
      <c r="O10" s="8">
        <f t="shared" si="9"/>
        <v>0</v>
      </c>
      <c r="P10" s="8">
        <f t="shared" si="10"/>
        <v>0</v>
      </c>
      <c r="Q10" s="8">
        <f t="shared" si="11"/>
        <v>0</v>
      </c>
      <c r="R10" s="8">
        <f t="shared" si="12"/>
        <v>0</v>
      </c>
      <c r="S10" s="12">
        <f t="shared" si="13"/>
        <v>0</v>
      </c>
      <c r="T10" s="12"/>
      <c r="U10" s="16">
        <f>SUM(U2:U9)</f>
        <v>0</v>
      </c>
      <c r="V10" s="16">
        <f aca="true" t="shared" si="21" ref="V10:AD10">SUM(V2:V9)</f>
        <v>0</v>
      </c>
      <c r="W10" s="16">
        <f t="shared" si="21"/>
        <v>0</v>
      </c>
      <c r="X10" s="16">
        <f t="shared" si="21"/>
        <v>0</v>
      </c>
      <c r="Y10" s="16">
        <f t="shared" si="21"/>
        <v>0</v>
      </c>
      <c r="Z10" s="16">
        <f t="shared" si="21"/>
        <v>0</v>
      </c>
      <c r="AA10" s="16">
        <f t="shared" si="21"/>
        <v>0</v>
      </c>
      <c r="AB10" s="16">
        <f t="shared" si="21"/>
        <v>0</v>
      </c>
      <c r="AC10" s="16">
        <f t="shared" si="21"/>
        <v>0</v>
      </c>
      <c r="AD10" s="16">
        <f t="shared" si="21"/>
        <v>0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4" customFormat="1" ht="15" customHeight="1">
      <c r="A11" s="66" t="s">
        <v>15</v>
      </c>
      <c r="B11" s="67">
        <f>AD10</f>
        <v>0</v>
      </c>
      <c r="C11" s="76"/>
      <c r="D11" s="68" t="b">
        <f t="shared" si="1"/>
        <v>0</v>
      </c>
      <c r="E11" s="77"/>
      <c r="F11" s="77"/>
      <c r="G11" s="77"/>
      <c r="H11" s="86">
        <f t="shared" si="2"/>
        <v>0</v>
      </c>
      <c r="I11" s="8">
        <f t="shared" si="3"/>
        <v>0</v>
      </c>
      <c r="J11" s="8">
        <f t="shared" si="4"/>
        <v>0</v>
      </c>
      <c r="K11" s="8">
        <f t="shared" si="5"/>
        <v>0</v>
      </c>
      <c r="L11" s="8">
        <f t="shared" si="6"/>
        <v>0</v>
      </c>
      <c r="M11" s="8">
        <f t="shared" si="7"/>
        <v>0</v>
      </c>
      <c r="N11" s="8">
        <f t="shared" si="8"/>
        <v>0</v>
      </c>
      <c r="O11" s="8">
        <f t="shared" si="9"/>
        <v>0</v>
      </c>
      <c r="P11" s="8">
        <f t="shared" si="10"/>
        <v>0</v>
      </c>
      <c r="Q11" s="8">
        <f t="shared" si="11"/>
        <v>0</v>
      </c>
      <c r="R11" s="8">
        <f t="shared" si="12"/>
        <v>0</v>
      </c>
      <c r="S11" s="12">
        <f t="shared" si="13"/>
        <v>0</v>
      </c>
      <c r="T11" s="12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s="4" customFormat="1" ht="15" customHeight="1">
      <c r="A12" s="66" t="s">
        <v>16</v>
      </c>
      <c r="B12" s="67"/>
      <c r="C12" s="76"/>
      <c r="D12" s="68" t="b">
        <f t="shared" si="1"/>
        <v>0</v>
      </c>
      <c r="E12" s="77"/>
      <c r="F12" s="77"/>
      <c r="G12" s="77"/>
      <c r="H12" s="86">
        <f t="shared" si="2"/>
        <v>0</v>
      </c>
      <c r="I12" s="8">
        <f t="shared" si="3"/>
        <v>0</v>
      </c>
      <c r="J12" s="8">
        <f t="shared" si="4"/>
        <v>0</v>
      </c>
      <c r="K12" s="8">
        <f t="shared" si="5"/>
        <v>0</v>
      </c>
      <c r="L12" s="8">
        <f t="shared" si="6"/>
        <v>0</v>
      </c>
      <c r="M12" s="8">
        <f t="shared" si="7"/>
        <v>0</v>
      </c>
      <c r="N12" s="8">
        <f t="shared" si="8"/>
        <v>0</v>
      </c>
      <c r="O12" s="8">
        <f t="shared" si="9"/>
        <v>0</v>
      </c>
      <c r="P12" s="8">
        <f t="shared" si="10"/>
        <v>0</v>
      </c>
      <c r="Q12" s="8">
        <f t="shared" si="11"/>
        <v>0</v>
      </c>
      <c r="R12" s="8">
        <f t="shared" si="12"/>
        <v>0</v>
      </c>
      <c r="S12" s="12">
        <f t="shared" si="13"/>
        <v>0</v>
      </c>
      <c r="T12" s="12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s="4" customFormat="1" ht="15" customHeight="1">
      <c r="A13" s="66" t="s">
        <v>17</v>
      </c>
      <c r="B13" s="67">
        <f>B5+B6+B9</f>
        <v>0</v>
      </c>
      <c r="C13" s="76"/>
      <c r="D13" s="68" t="b">
        <f t="shared" si="1"/>
        <v>0</v>
      </c>
      <c r="E13" s="77"/>
      <c r="F13" s="77"/>
      <c r="G13" s="77"/>
      <c r="H13" s="86">
        <f t="shared" si="2"/>
        <v>0</v>
      </c>
      <c r="I13" s="8">
        <f t="shared" si="3"/>
        <v>0</v>
      </c>
      <c r="J13" s="8">
        <f t="shared" si="4"/>
        <v>0</v>
      </c>
      <c r="K13" s="8">
        <f t="shared" si="5"/>
        <v>0</v>
      </c>
      <c r="L13" s="8">
        <f t="shared" si="6"/>
        <v>0</v>
      </c>
      <c r="M13" s="8">
        <f t="shared" si="7"/>
        <v>0</v>
      </c>
      <c r="N13" s="8">
        <f t="shared" si="8"/>
        <v>0</v>
      </c>
      <c r="O13" s="8">
        <f t="shared" si="9"/>
        <v>0</v>
      </c>
      <c r="P13" s="8">
        <f t="shared" si="10"/>
        <v>0</v>
      </c>
      <c r="Q13" s="8">
        <f t="shared" si="11"/>
        <v>0</v>
      </c>
      <c r="R13" s="8">
        <f t="shared" si="12"/>
        <v>0</v>
      </c>
      <c r="S13" s="12">
        <f t="shared" si="13"/>
        <v>0</v>
      </c>
      <c r="T13" s="12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s="4" customFormat="1" ht="15" customHeight="1">
      <c r="A14" s="66" t="s">
        <v>18</v>
      </c>
      <c r="B14" s="67"/>
      <c r="C14" s="76"/>
      <c r="D14" s="68" t="b">
        <f t="shared" si="1"/>
        <v>0</v>
      </c>
      <c r="E14" s="77"/>
      <c r="F14" s="77"/>
      <c r="G14" s="77"/>
      <c r="H14" s="86">
        <f t="shared" si="2"/>
        <v>0</v>
      </c>
      <c r="I14" s="8">
        <f t="shared" si="3"/>
        <v>0</v>
      </c>
      <c r="J14" s="8">
        <f t="shared" si="4"/>
        <v>0</v>
      </c>
      <c r="K14" s="8">
        <f t="shared" si="5"/>
        <v>0</v>
      </c>
      <c r="L14" s="8">
        <f t="shared" si="6"/>
        <v>0</v>
      </c>
      <c r="M14" s="8">
        <f t="shared" si="7"/>
        <v>0</v>
      </c>
      <c r="N14" s="8">
        <f t="shared" si="8"/>
        <v>0</v>
      </c>
      <c r="O14" s="8">
        <f t="shared" si="9"/>
        <v>0</v>
      </c>
      <c r="P14" s="8">
        <f t="shared" si="10"/>
        <v>0</v>
      </c>
      <c r="Q14" s="8">
        <f t="shared" si="11"/>
        <v>0</v>
      </c>
      <c r="R14" s="8">
        <f t="shared" si="12"/>
        <v>0</v>
      </c>
      <c r="S14" s="12">
        <f t="shared" si="13"/>
        <v>0</v>
      </c>
      <c r="T14" s="12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s="4" customFormat="1" ht="15" customHeight="1">
      <c r="A15" s="66" t="s">
        <v>19</v>
      </c>
      <c r="B15" s="67">
        <f>B7+B23</f>
        <v>0</v>
      </c>
      <c r="C15" s="76"/>
      <c r="D15" s="68" t="b">
        <f t="shared" si="1"/>
        <v>0</v>
      </c>
      <c r="E15" s="77"/>
      <c r="F15" s="77"/>
      <c r="G15" s="77"/>
      <c r="H15" s="86">
        <f t="shared" si="2"/>
        <v>0</v>
      </c>
      <c r="I15" s="8">
        <f t="shared" si="3"/>
        <v>0</v>
      </c>
      <c r="J15" s="8">
        <f t="shared" si="4"/>
        <v>0</v>
      </c>
      <c r="K15" s="8">
        <f t="shared" si="5"/>
        <v>0</v>
      </c>
      <c r="L15" s="8">
        <f t="shared" si="6"/>
        <v>0</v>
      </c>
      <c r="M15" s="8">
        <f t="shared" si="7"/>
        <v>0</v>
      </c>
      <c r="N15" s="8">
        <f t="shared" si="8"/>
        <v>0</v>
      </c>
      <c r="O15" s="8">
        <f t="shared" si="9"/>
        <v>0</v>
      </c>
      <c r="P15" s="8">
        <f t="shared" si="10"/>
        <v>0</v>
      </c>
      <c r="Q15" s="8">
        <f t="shared" si="11"/>
        <v>0</v>
      </c>
      <c r="R15" s="8">
        <f t="shared" si="12"/>
        <v>0</v>
      </c>
      <c r="S15" s="12">
        <f t="shared" si="13"/>
        <v>0</v>
      </c>
      <c r="T15" s="12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s="4" customFormat="1" ht="15" customHeight="1">
      <c r="A16" s="66" t="s">
        <v>20</v>
      </c>
      <c r="B16" s="67"/>
      <c r="C16" s="76"/>
      <c r="D16" s="68" t="b">
        <f t="shared" si="1"/>
        <v>0</v>
      </c>
      <c r="E16" s="77"/>
      <c r="F16" s="77"/>
      <c r="G16" s="77"/>
      <c r="H16" s="86">
        <f t="shared" si="2"/>
        <v>0</v>
      </c>
      <c r="I16" s="8">
        <f t="shared" si="3"/>
        <v>0</v>
      </c>
      <c r="J16" s="8">
        <f t="shared" si="4"/>
        <v>0</v>
      </c>
      <c r="K16" s="8">
        <f t="shared" si="5"/>
        <v>0</v>
      </c>
      <c r="L16" s="8">
        <f t="shared" si="6"/>
        <v>0</v>
      </c>
      <c r="M16" s="8">
        <f t="shared" si="7"/>
        <v>0</v>
      </c>
      <c r="N16" s="8">
        <f t="shared" si="8"/>
        <v>0</v>
      </c>
      <c r="O16" s="8">
        <f t="shared" si="9"/>
        <v>0</v>
      </c>
      <c r="P16" s="8">
        <f t="shared" si="10"/>
        <v>0</v>
      </c>
      <c r="Q16" s="8">
        <f t="shared" si="11"/>
        <v>0</v>
      </c>
      <c r="R16" s="8">
        <f t="shared" si="12"/>
        <v>0</v>
      </c>
      <c r="S16" s="12">
        <f t="shared" si="13"/>
        <v>0</v>
      </c>
      <c r="T16" s="12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s="4" customFormat="1" ht="15" customHeight="1">
      <c r="A17" s="66" t="s">
        <v>31</v>
      </c>
      <c r="B17" s="67"/>
      <c r="C17" s="76"/>
      <c r="D17" s="68" t="b">
        <f t="shared" si="1"/>
        <v>0</v>
      </c>
      <c r="E17" s="77"/>
      <c r="F17" s="77"/>
      <c r="G17" s="77"/>
      <c r="H17" s="86">
        <f t="shared" si="2"/>
        <v>0</v>
      </c>
      <c r="I17" s="8">
        <f t="shared" si="3"/>
        <v>0</v>
      </c>
      <c r="J17" s="8">
        <f t="shared" si="4"/>
        <v>0</v>
      </c>
      <c r="K17" s="8">
        <f t="shared" si="5"/>
        <v>0</v>
      </c>
      <c r="L17" s="8">
        <f t="shared" si="6"/>
        <v>0</v>
      </c>
      <c r="M17" s="8">
        <f t="shared" si="7"/>
        <v>0</v>
      </c>
      <c r="N17" s="8">
        <f t="shared" si="8"/>
        <v>0</v>
      </c>
      <c r="O17" s="8">
        <f t="shared" si="9"/>
        <v>0</v>
      </c>
      <c r="P17" s="8">
        <f t="shared" si="10"/>
        <v>0</v>
      </c>
      <c r="Q17" s="8">
        <f t="shared" si="11"/>
        <v>0</v>
      </c>
      <c r="R17" s="8">
        <f t="shared" si="12"/>
        <v>0</v>
      </c>
      <c r="S17" s="12">
        <f t="shared" si="13"/>
        <v>0</v>
      </c>
      <c r="T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s="4" customFormat="1" ht="15" customHeight="1">
      <c r="A18" s="66" t="s">
        <v>30</v>
      </c>
      <c r="B18" s="67">
        <f>AC10</f>
        <v>0</v>
      </c>
      <c r="C18" s="76"/>
      <c r="D18" s="68" t="b">
        <f t="shared" si="1"/>
        <v>0</v>
      </c>
      <c r="E18" s="77"/>
      <c r="F18" s="77"/>
      <c r="G18" s="77"/>
      <c r="H18" s="86">
        <f t="shared" si="2"/>
        <v>0</v>
      </c>
      <c r="I18" s="8">
        <f t="shared" si="3"/>
        <v>0</v>
      </c>
      <c r="J18" s="8">
        <f t="shared" si="4"/>
        <v>0</v>
      </c>
      <c r="K18" s="8">
        <f t="shared" si="5"/>
        <v>0</v>
      </c>
      <c r="L18" s="8">
        <f t="shared" si="6"/>
        <v>0</v>
      </c>
      <c r="M18" s="8">
        <f t="shared" si="7"/>
        <v>0</v>
      </c>
      <c r="N18" s="8">
        <f t="shared" si="8"/>
        <v>0</v>
      </c>
      <c r="O18" s="8">
        <f t="shared" si="9"/>
        <v>0</v>
      </c>
      <c r="P18" s="8">
        <f t="shared" si="10"/>
        <v>0</v>
      </c>
      <c r="Q18" s="8">
        <f t="shared" si="11"/>
        <v>0</v>
      </c>
      <c r="R18" s="8">
        <f t="shared" si="12"/>
        <v>0</v>
      </c>
      <c r="S18" s="12">
        <f t="shared" si="13"/>
        <v>0</v>
      </c>
      <c r="T18" s="1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s="4" customFormat="1" ht="15" customHeight="1">
      <c r="A19" s="66" t="s">
        <v>21</v>
      </c>
      <c r="B19" s="67">
        <f>AB10</f>
        <v>0</v>
      </c>
      <c r="C19" s="76"/>
      <c r="D19" s="68" t="b">
        <f t="shared" si="1"/>
        <v>0</v>
      </c>
      <c r="E19" s="77"/>
      <c r="F19" s="77"/>
      <c r="G19" s="77"/>
      <c r="H19" s="86">
        <f t="shared" si="2"/>
        <v>0</v>
      </c>
      <c r="I19" s="8">
        <f t="shared" si="3"/>
        <v>0</v>
      </c>
      <c r="J19" s="8">
        <f t="shared" si="4"/>
        <v>0</v>
      </c>
      <c r="K19" s="8">
        <f t="shared" si="5"/>
        <v>0</v>
      </c>
      <c r="L19" s="8">
        <f t="shared" si="6"/>
        <v>0</v>
      </c>
      <c r="M19" s="8">
        <f t="shared" si="7"/>
        <v>0</v>
      </c>
      <c r="N19" s="8">
        <f t="shared" si="8"/>
        <v>0</v>
      </c>
      <c r="O19" s="8">
        <f t="shared" si="9"/>
        <v>0</v>
      </c>
      <c r="P19" s="8">
        <f t="shared" si="10"/>
        <v>0</v>
      </c>
      <c r="Q19" s="8">
        <f t="shared" si="11"/>
        <v>0</v>
      </c>
      <c r="R19" s="8">
        <f t="shared" si="12"/>
        <v>0</v>
      </c>
      <c r="S19" s="12">
        <f t="shared" si="13"/>
        <v>0</v>
      </c>
      <c r="T19" s="12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s="4" customFormat="1" ht="15" customHeight="1">
      <c r="A20" s="66" t="s">
        <v>35</v>
      </c>
      <c r="B20" s="67"/>
      <c r="C20" s="76"/>
      <c r="D20" s="68" t="b">
        <f t="shared" si="1"/>
        <v>0</v>
      </c>
      <c r="E20" s="77"/>
      <c r="F20" s="77"/>
      <c r="G20" s="77"/>
      <c r="H20" s="86">
        <f t="shared" si="2"/>
        <v>0</v>
      </c>
      <c r="I20" s="8">
        <f t="shared" si="3"/>
        <v>0</v>
      </c>
      <c r="J20" s="8">
        <f t="shared" si="4"/>
        <v>0</v>
      </c>
      <c r="K20" s="8">
        <f t="shared" si="5"/>
        <v>0</v>
      </c>
      <c r="L20" s="8">
        <f t="shared" si="6"/>
        <v>0</v>
      </c>
      <c r="M20" s="8">
        <f t="shared" si="7"/>
        <v>0</v>
      </c>
      <c r="N20" s="8">
        <f t="shared" si="8"/>
        <v>0</v>
      </c>
      <c r="O20" s="8">
        <f t="shared" si="9"/>
        <v>0</v>
      </c>
      <c r="P20" s="8">
        <f t="shared" si="10"/>
        <v>0</v>
      </c>
      <c r="Q20" s="8">
        <f t="shared" si="11"/>
        <v>0</v>
      </c>
      <c r="R20" s="8">
        <f t="shared" si="12"/>
        <v>0</v>
      </c>
      <c r="S20" s="12">
        <f t="shared" si="13"/>
        <v>0</v>
      </c>
      <c r="T20" s="12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s="4" customFormat="1" ht="15" customHeight="1">
      <c r="A21" s="66" t="s">
        <v>22</v>
      </c>
      <c r="B21" s="67"/>
      <c r="C21" s="76"/>
      <c r="D21" s="68" t="b">
        <f t="shared" si="1"/>
        <v>0</v>
      </c>
      <c r="E21" s="77"/>
      <c r="F21" s="77"/>
      <c r="G21" s="77"/>
      <c r="H21" s="86">
        <f t="shared" si="2"/>
        <v>0</v>
      </c>
      <c r="I21" s="8">
        <f t="shared" si="3"/>
        <v>0</v>
      </c>
      <c r="J21" s="8">
        <f t="shared" si="4"/>
        <v>0</v>
      </c>
      <c r="K21" s="8">
        <f t="shared" si="5"/>
        <v>0</v>
      </c>
      <c r="L21" s="8">
        <f t="shared" si="6"/>
        <v>0</v>
      </c>
      <c r="M21" s="8">
        <f t="shared" si="7"/>
        <v>0</v>
      </c>
      <c r="N21" s="8">
        <f t="shared" si="8"/>
        <v>0</v>
      </c>
      <c r="O21" s="8">
        <f t="shared" si="9"/>
        <v>0</v>
      </c>
      <c r="P21" s="8">
        <f t="shared" si="10"/>
        <v>0</v>
      </c>
      <c r="Q21" s="8">
        <f t="shared" si="11"/>
        <v>0</v>
      </c>
      <c r="R21" s="8">
        <f t="shared" si="12"/>
        <v>0</v>
      </c>
      <c r="S21" s="12">
        <f t="shared" si="13"/>
        <v>0</v>
      </c>
      <c r="T21" s="12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s="4" customFormat="1" ht="15" customHeight="1">
      <c r="A22" s="66" t="s">
        <v>36</v>
      </c>
      <c r="B22" s="67"/>
      <c r="C22" s="76"/>
      <c r="D22" s="68" t="b">
        <f t="shared" si="1"/>
        <v>0</v>
      </c>
      <c r="E22" s="77"/>
      <c r="F22" s="77"/>
      <c r="G22" s="77"/>
      <c r="H22" s="86">
        <f t="shared" si="2"/>
        <v>0</v>
      </c>
      <c r="I22" s="8">
        <f t="shared" si="3"/>
        <v>0</v>
      </c>
      <c r="J22" s="8">
        <f t="shared" si="4"/>
        <v>0</v>
      </c>
      <c r="K22" s="8">
        <f t="shared" si="5"/>
        <v>0</v>
      </c>
      <c r="L22" s="8">
        <f t="shared" si="6"/>
        <v>0</v>
      </c>
      <c r="M22" s="8">
        <f t="shared" si="7"/>
        <v>0</v>
      </c>
      <c r="N22" s="8">
        <f t="shared" si="8"/>
        <v>0</v>
      </c>
      <c r="O22" s="8">
        <f t="shared" si="9"/>
        <v>0</v>
      </c>
      <c r="P22" s="8">
        <f t="shared" si="10"/>
        <v>0</v>
      </c>
      <c r="Q22" s="8">
        <f t="shared" si="11"/>
        <v>0</v>
      </c>
      <c r="R22" s="8">
        <f t="shared" si="12"/>
        <v>0</v>
      </c>
      <c r="S22" s="12">
        <f t="shared" si="13"/>
        <v>0</v>
      </c>
      <c r="T22" s="12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s="4" customFormat="1" ht="15" customHeight="1">
      <c r="A23" s="66" t="s">
        <v>23</v>
      </c>
      <c r="B23" s="67">
        <f>AA10</f>
        <v>0</v>
      </c>
      <c r="C23" s="76"/>
      <c r="D23" s="68" t="b">
        <f t="shared" si="1"/>
        <v>0</v>
      </c>
      <c r="E23" s="77"/>
      <c r="F23" s="77"/>
      <c r="G23" s="77"/>
      <c r="H23" s="86">
        <f t="shared" si="2"/>
        <v>0</v>
      </c>
      <c r="I23" s="8">
        <f t="shared" si="3"/>
        <v>0</v>
      </c>
      <c r="J23" s="8">
        <f t="shared" si="4"/>
        <v>0</v>
      </c>
      <c r="K23" s="8">
        <f t="shared" si="5"/>
        <v>0</v>
      </c>
      <c r="L23" s="8">
        <f t="shared" si="6"/>
        <v>0</v>
      </c>
      <c r="M23" s="8">
        <f t="shared" si="7"/>
        <v>0</v>
      </c>
      <c r="N23" s="8">
        <f t="shared" si="8"/>
        <v>0</v>
      </c>
      <c r="O23" s="8">
        <f t="shared" si="9"/>
        <v>0</v>
      </c>
      <c r="P23" s="8">
        <f t="shared" si="10"/>
        <v>0</v>
      </c>
      <c r="Q23" s="8">
        <f t="shared" si="11"/>
        <v>0</v>
      </c>
      <c r="R23" s="8">
        <f t="shared" si="12"/>
        <v>0</v>
      </c>
      <c r="S23" s="12">
        <f t="shared" si="13"/>
        <v>0</v>
      </c>
      <c r="T23" s="12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s="4" customFormat="1" ht="15" customHeight="1">
      <c r="A24" s="66" t="s">
        <v>24</v>
      </c>
      <c r="B24" s="67"/>
      <c r="C24" s="76"/>
      <c r="D24" s="68" t="b">
        <f t="shared" si="1"/>
        <v>0</v>
      </c>
      <c r="E24" s="77"/>
      <c r="F24" s="77"/>
      <c r="G24" s="77"/>
      <c r="H24" s="86">
        <f t="shared" si="2"/>
        <v>0</v>
      </c>
      <c r="I24" s="8">
        <f t="shared" si="3"/>
        <v>0</v>
      </c>
      <c r="J24" s="8">
        <f t="shared" si="4"/>
        <v>0</v>
      </c>
      <c r="K24" s="8">
        <f t="shared" si="5"/>
        <v>0</v>
      </c>
      <c r="L24" s="8">
        <f t="shared" si="6"/>
        <v>0</v>
      </c>
      <c r="M24" s="8">
        <f t="shared" si="7"/>
        <v>0</v>
      </c>
      <c r="N24" s="8">
        <f t="shared" si="8"/>
        <v>0</v>
      </c>
      <c r="O24" s="8">
        <f t="shared" si="9"/>
        <v>0</v>
      </c>
      <c r="P24" s="8">
        <f t="shared" si="10"/>
        <v>0</v>
      </c>
      <c r="Q24" s="8">
        <f t="shared" si="11"/>
        <v>0</v>
      </c>
      <c r="R24" s="8">
        <f t="shared" si="12"/>
        <v>0</v>
      </c>
      <c r="S24" s="12">
        <f t="shared" si="13"/>
        <v>0</v>
      </c>
      <c r="T24" s="1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s="4" customFormat="1" ht="15" customHeight="1">
      <c r="A25" s="66" t="s">
        <v>25</v>
      </c>
      <c r="B25" s="67"/>
      <c r="C25" s="76"/>
      <c r="D25" s="68" t="b">
        <f t="shared" si="1"/>
        <v>0</v>
      </c>
      <c r="E25" s="77"/>
      <c r="F25" s="77"/>
      <c r="G25" s="77"/>
      <c r="H25" s="86">
        <f t="shared" si="2"/>
        <v>0</v>
      </c>
      <c r="I25" s="8">
        <f t="shared" si="3"/>
        <v>0</v>
      </c>
      <c r="J25" s="8">
        <f t="shared" si="4"/>
        <v>0</v>
      </c>
      <c r="K25" s="8">
        <f t="shared" si="5"/>
        <v>0</v>
      </c>
      <c r="L25" s="8">
        <f t="shared" si="6"/>
        <v>0</v>
      </c>
      <c r="M25" s="8">
        <f t="shared" si="7"/>
        <v>0</v>
      </c>
      <c r="N25" s="8">
        <f t="shared" si="8"/>
        <v>0</v>
      </c>
      <c r="O25" s="8">
        <f t="shared" si="9"/>
        <v>0</v>
      </c>
      <c r="P25" s="8">
        <f t="shared" si="10"/>
        <v>0</v>
      </c>
      <c r="Q25" s="8">
        <f t="shared" si="11"/>
        <v>0</v>
      </c>
      <c r="R25" s="8">
        <f t="shared" si="12"/>
        <v>0</v>
      </c>
      <c r="S25" s="12">
        <f t="shared" si="13"/>
        <v>0</v>
      </c>
      <c r="T25" s="12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1:44" s="4" customFormat="1" ht="15" customHeight="1">
      <c r="A26" s="66" t="s">
        <v>26</v>
      </c>
      <c r="B26" s="67"/>
      <c r="C26" s="76"/>
      <c r="D26" s="68" t="b">
        <f t="shared" si="1"/>
        <v>0</v>
      </c>
      <c r="E26" s="77"/>
      <c r="F26" s="77"/>
      <c r="G26" s="77"/>
      <c r="H26" s="86">
        <f t="shared" si="2"/>
        <v>0</v>
      </c>
      <c r="I26" s="8">
        <f t="shared" si="3"/>
        <v>0</v>
      </c>
      <c r="J26" s="8">
        <f t="shared" si="4"/>
        <v>0</v>
      </c>
      <c r="K26" s="8">
        <f t="shared" si="5"/>
        <v>0</v>
      </c>
      <c r="L26" s="8">
        <f t="shared" si="6"/>
        <v>0</v>
      </c>
      <c r="M26" s="8">
        <f t="shared" si="7"/>
        <v>0</v>
      </c>
      <c r="N26" s="8">
        <f t="shared" si="8"/>
        <v>0</v>
      </c>
      <c r="O26" s="8">
        <f t="shared" si="9"/>
        <v>0</v>
      </c>
      <c r="P26" s="8">
        <f t="shared" si="10"/>
        <v>0</v>
      </c>
      <c r="Q26" s="8">
        <f t="shared" si="11"/>
        <v>0</v>
      </c>
      <c r="R26" s="8">
        <f t="shared" si="12"/>
        <v>0</v>
      </c>
      <c r="S26" s="12">
        <f t="shared" si="13"/>
        <v>0</v>
      </c>
      <c r="T26" s="12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s="4" customFormat="1" ht="15" customHeight="1">
      <c r="A27" s="66" t="s">
        <v>32</v>
      </c>
      <c r="B27" s="67"/>
      <c r="C27" s="76"/>
      <c r="D27" s="68" t="b">
        <f t="shared" si="1"/>
        <v>0</v>
      </c>
      <c r="E27" s="77"/>
      <c r="F27" s="77"/>
      <c r="G27" s="77"/>
      <c r="H27" s="86">
        <f t="shared" si="2"/>
        <v>0</v>
      </c>
      <c r="I27" s="8">
        <f t="shared" si="3"/>
        <v>0</v>
      </c>
      <c r="J27" s="8">
        <f t="shared" si="4"/>
        <v>0</v>
      </c>
      <c r="K27" s="8">
        <f t="shared" si="5"/>
        <v>0</v>
      </c>
      <c r="L27" s="8">
        <f t="shared" si="6"/>
        <v>0</v>
      </c>
      <c r="M27" s="8">
        <f t="shared" si="7"/>
        <v>0</v>
      </c>
      <c r="N27" s="8">
        <f t="shared" si="8"/>
        <v>0</v>
      </c>
      <c r="O27" s="8">
        <f t="shared" si="9"/>
        <v>0</v>
      </c>
      <c r="P27" s="8">
        <f t="shared" si="10"/>
        <v>0</v>
      </c>
      <c r="Q27" s="8">
        <f t="shared" si="11"/>
        <v>0</v>
      </c>
      <c r="R27" s="8">
        <f t="shared" si="12"/>
        <v>0</v>
      </c>
      <c r="S27" s="12">
        <f t="shared" si="13"/>
        <v>0</v>
      </c>
      <c r="T27" s="12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spans="1:44" s="4" customFormat="1" ht="15" customHeight="1">
      <c r="A28" s="66" t="s">
        <v>33</v>
      </c>
      <c r="B28" s="67"/>
      <c r="C28" s="76"/>
      <c r="D28" s="68" t="b">
        <f t="shared" si="1"/>
        <v>0</v>
      </c>
      <c r="E28" s="77"/>
      <c r="F28" s="77"/>
      <c r="G28" s="77"/>
      <c r="H28" s="86">
        <f t="shared" si="2"/>
        <v>0</v>
      </c>
      <c r="I28" s="8">
        <f t="shared" si="3"/>
        <v>0</v>
      </c>
      <c r="J28" s="8">
        <f t="shared" si="4"/>
        <v>0</v>
      </c>
      <c r="K28" s="8">
        <f t="shared" si="5"/>
        <v>0</v>
      </c>
      <c r="L28" s="8">
        <f t="shared" si="6"/>
        <v>0</v>
      </c>
      <c r="M28" s="8">
        <f t="shared" si="7"/>
        <v>0</v>
      </c>
      <c r="N28" s="8">
        <f t="shared" si="8"/>
        <v>0</v>
      </c>
      <c r="O28" s="8">
        <f t="shared" si="9"/>
        <v>0</v>
      </c>
      <c r="P28" s="8">
        <f t="shared" si="10"/>
        <v>0</v>
      </c>
      <c r="Q28" s="8">
        <f t="shared" si="11"/>
        <v>0</v>
      </c>
      <c r="R28" s="8">
        <f t="shared" si="12"/>
        <v>0</v>
      </c>
      <c r="S28" s="12">
        <f t="shared" si="13"/>
        <v>0</v>
      </c>
      <c r="T28" s="12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4" s="4" customFormat="1" ht="15" customHeight="1">
      <c r="A29" s="66" t="s">
        <v>34</v>
      </c>
      <c r="B29" s="67"/>
      <c r="C29" s="76"/>
      <c r="D29" s="68" t="b">
        <f t="shared" si="1"/>
        <v>0</v>
      </c>
      <c r="E29" s="77"/>
      <c r="F29" s="77"/>
      <c r="G29" s="77"/>
      <c r="H29" s="86">
        <f>E29*F29*G29/1000000</f>
        <v>0</v>
      </c>
      <c r="I29" s="8">
        <f t="shared" si="3"/>
        <v>0</v>
      </c>
      <c r="J29" s="8">
        <f t="shared" si="4"/>
        <v>0</v>
      </c>
      <c r="K29" s="8">
        <f t="shared" si="5"/>
        <v>0</v>
      </c>
      <c r="L29" s="8">
        <f t="shared" si="6"/>
        <v>0</v>
      </c>
      <c r="M29" s="8">
        <f t="shared" si="7"/>
        <v>0</v>
      </c>
      <c r="N29" s="8">
        <f t="shared" si="8"/>
        <v>0</v>
      </c>
      <c r="O29" s="8">
        <f t="shared" si="9"/>
        <v>0</v>
      </c>
      <c r="P29" s="8">
        <f t="shared" si="10"/>
        <v>0</v>
      </c>
      <c r="Q29" s="8">
        <f t="shared" si="11"/>
        <v>0</v>
      </c>
      <c r="R29" s="8">
        <f t="shared" si="12"/>
        <v>0</v>
      </c>
      <c r="S29" s="12">
        <f t="shared" si="13"/>
        <v>0</v>
      </c>
      <c r="T29" s="12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</row>
    <row r="30" spans="1:44" ht="18" customHeight="1">
      <c r="A30" s="78" t="s">
        <v>44</v>
      </c>
      <c r="B30" s="79">
        <v>1</v>
      </c>
      <c r="C30" s="80"/>
      <c r="D30" s="99" t="s">
        <v>43</v>
      </c>
      <c r="E30" s="101">
        <f>S30</f>
        <v>0</v>
      </c>
      <c r="F30" s="80"/>
      <c r="G30" s="80"/>
      <c r="H30" s="103">
        <f>SUM(H2:H29)</f>
        <v>0</v>
      </c>
      <c r="I30" s="11">
        <f>SUM(I2:I29)</f>
        <v>0</v>
      </c>
      <c r="J30" s="11">
        <f aca="true" t="shared" si="22" ref="J30:R30">SUM(J2:J29)</f>
        <v>0</v>
      </c>
      <c r="K30" s="11">
        <f t="shared" si="22"/>
        <v>0</v>
      </c>
      <c r="L30" s="11">
        <f t="shared" si="22"/>
        <v>0</v>
      </c>
      <c r="M30" s="11">
        <f t="shared" si="22"/>
        <v>0</v>
      </c>
      <c r="N30" s="11">
        <f t="shared" si="22"/>
        <v>0</v>
      </c>
      <c r="O30" s="11">
        <f t="shared" si="22"/>
        <v>0</v>
      </c>
      <c r="P30" s="11">
        <f t="shared" si="22"/>
        <v>0</v>
      </c>
      <c r="Q30" s="11">
        <f t="shared" si="22"/>
        <v>0</v>
      </c>
      <c r="R30" s="11">
        <f t="shared" si="22"/>
        <v>0</v>
      </c>
      <c r="S30" s="13">
        <f>SUM(S2:S29)</f>
        <v>0</v>
      </c>
      <c r="T30" s="1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" customHeight="1" thickBot="1">
      <c r="A31" s="81" t="s">
        <v>45</v>
      </c>
      <c r="B31" s="82">
        <v>2</v>
      </c>
      <c r="C31" s="83"/>
      <c r="D31" s="100"/>
      <c r="E31" s="102"/>
      <c r="F31" s="83"/>
      <c r="G31" s="83"/>
      <c r="H31" s="10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" customHeight="1" thickBot="1" thickTop="1">
      <c r="A32" s="7" t="s">
        <v>50</v>
      </c>
      <c r="B32" s="7">
        <v>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" customHeight="1" thickBot="1">
      <c r="A33" s="6" t="s">
        <v>51</v>
      </c>
      <c r="B33" s="6">
        <v>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" customHeight="1" thickBot="1">
      <c r="A34" s="6" t="s">
        <v>52</v>
      </c>
      <c r="B34" s="6">
        <v>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3">
    <mergeCell ref="D30:D31"/>
    <mergeCell ref="E30:E31"/>
    <mergeCell ref="H30:H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T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4.7109375" style="0" customWidth="1"/>
    <col min="2" max="2" width="9.421875" style="0" customWidth="1"/>
    <col min="4" max="4" width="25.140625" style="0" customWidth="1"/>
    <col min="5" max="5" width="11.421875" style="0" customWidth="1"/>
    <col min="7" max="7" width="10.00390625" style="0" customWidth="1"/>
    <col min="8" max="8" width="11.8515625" style="0" customWidth="1"/>
    <col min="9" max="22" width="12.7109375" style="0" hidden="1" customWidth="1"/>
    <col min="23" max="23" width="13.57421875" style="0" hidden="1" customWidth="1"/>
    <col min="24" max="24" width="10.8515625" style="0" hidden="1" customWidth="1"/>
    <col min="25" max="34" width="9.140625" style="0" hidden="1" customWidth="1"/>
  </cols>
  <sheetData>
    <row r="1" spans="1:46" ht="25.5" customHeight="1" thickTop="1">
      <c r="A1" s="63" t="s">
        <v>61</v>
      </c>
      <c r="B1" s="64" t="s">
        <v>37</v>
      </c>
      <c r="C1" s="64" t="s">
        <v>3</v>
      </c>
      <c r="D1" s="64" t="s">
        <v>38</v>
      </c>
      <c r="E1" s="64" t="s">
        <v>1</v>
      </c>
      <c r="F1" s="64" t="s">
        <v>2</v>
      </c>
      <c r="G1" s="64" t="s">
        <v>0</v>
      </c>
      <c r="H1" s="65" t="s">
        <v>4</v>
      </c>
      <c r="I1" s="5" t="s">
        <v>7</v>
      </c>
      <c r="J1" s="9" t="s">
        <v>9</v>
      </c>
      <c r="K1" s="9" t="s">
        <v>13</v>
      </c>
      <c r="L1" s="5" t="s">
        <v>10</v>
      </c>
      <c r="M1" s="5" t="s">
        <v>49</v>
      </c>
      <c r="N1" s="5" t="s">
        <v>12</v>
      </c>
      <c r="O1" s="5" t="s">
        <v>23</v>
      </c>
      <c r="P1" s="5" t="s">
        <v>21</v>
      </c>
      <c r="Q1" s="5" t="s">
        <v>30</v>
      </c>
      <c r="R1" s="5" t="s">
        <v>53</v>
      </c>
      <c r="S1" s="5" t="s">
        <v>26</v>
      </c>
      <c r="T1" s="5" t="s">
        <v>24</v>
      </c>
      <c r="U1" s="5" t="s">
        <v>39</v>
      </c>
      <c r="V1" s="5"/>
      <c r="W1" s="16" t="s">
        <v>7</v>
      </c>
      <c r="X1" s="16" t="s">
        <v>9</v>
      </c>
      <c r="Y1" s="16" t="s">
        <v>13</v>
      </c>
      <c r="Z1" s="16" t="s">
        <v>10</v>
      </c>
      <c r="AA1" s="19" t="s">
        <v>49</v>
      </c>
      <c r="AB1" s="19" t="s">
        <v>12</v>
      </c>
      <c r="AC1" s="19" t="s">
        <v>23</v>
      </c>
      <c r="AD1" s="2" t="s">
        <v>21</v>
      </c>
      <c r="AE1" s="2" t="s">
        <v>30</v>
      </c>
      <c r="AF1" s="19" t="s">
        <v>53</v>
      </c>
      <c r="AG1" s="2" t="s">
        <v>26</v>
      </c>
      <c r="AH1" s="19" t="s">
        <v>24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4" customFormat="1" ht="15" customHeight="1">
      <c r="A2" s="66" t="s">
        <v>7</v>
      </c>
      <c r="B2" s="67">
        <f>W10</f>
        <v>0</v>
      </c>
      <c r="C2" s="76">
        <v>1</v>
      </c>
      <c r="D2" s="68" t="str">
        <f>IF(C2=1,$A$30,IF(C2=2,$A$31,IF(C2=3,$A$32,IF(C2=4,$A$34,IF(C2=5,$A$33)))))</f>
        <v>Cửa Đi 4 Cánh Mở Ngoài</v>
      </c>
      <c r="E2" s="77"/>
      <c r="F2" s="77"/>
      <c r="G2" s="77"/>
      <c r="H2" s="86">
        <f>(IF(C2&gt;0,E2*F2/1000000))*G2</f>
        <v>0</v>
      </c>
      <c r="I2" s="8">
        <f>(IF(C2=1,(((E2+50)*2)+((F2+50)*1)),IF(C2=2,(((E2+50)*2)+((F2+50)*1)),IF(C2=3,(((E2+50)*2)+((F2+50)*2))))))*G2</f>
        <v>0</v>
      </c>
      <c r="J2" s="8">
        <f>(IF(C2=1,(((E2-40+50)*8)+(((F2-80)/4)+50)*8)))*G2</f>
        <v>0</v>
      </c>
      <c r="K2" s="8">
        <f>(IF(C2=2,(((E2-40+50)*8)+((((F2-80)/4)+50)*8))))*G2</f>
        <v>0</v>
      </c>
      <c r="L2" s="8">
        <f>(IF(C2=3,(((E2-64+50)*8)+((((F2-124)/4)+50)*8))))*G2</f>
        <v>0</v>
      </c>
      <c r="M2" s="8">
        <f>(IF(C2=4,(((E2+50)*2)+((F2+50)*2)),IF(C2=5,(((E2+50)*2)+((F2+50)*2)))))*G2</f>
        <v>0</v>
      </c>
      <c r="N2" s="8">
        <f>(IF(C2=5,(((E2-100+50)*8)+(((F2+32)/4)+50)*8)))*G2</f>
        <v>0</v>
      </c>
      <c r="O2" s="8">
        <f>(IF(C2=4,(((E2-100+50)*6)+(((F2+84)/4)+50)*8)))*G2</f>
        <v>0</v>
      </c>
      <c r="P2" s="8">
        <f>(IF(C2=5,(E2-100)*4))*G2</f>
        <v>0</v>
      </c>
      <c r="Q2" s="8">
        <f>(IF(C2=4,(E2-100)*4))*G2</f>
        <v>0</v>
      </c>
      <c r="R2" s="8">
        <f>(IF(C2=3,((E2-60)*3)))*G2</f>
        <v>0</v>
      </c>
      <c r="S2" s="8">
        <f>(IF(C2=4,(E2-100*1),IF(C2=5,(E2-100)*1)))*G2</f>
        <v>0</v>
      </c>
      <c r="T2" s="8">
        <f>IF(C2=1,E2*3*G2,IF(C2=2,E2*3*G2))</f>
        <v>0</v>
      </c>
      <c r="U2" s="12">
        <f>((IF(C2=1,((E2-212)*(((F2-80)/4)-172))*4,IF(C2=2,((E2-212)*(((F2-80)/4)-172))*4,IF(C2=3,((E2-180)*(((F2-124)/4)-116))*4,IF(C2=4,((E2-252)*(((F2+84)/4)-152))*4,IF(C2=5,((E2-200)*(((F2+32)/4)-100))*4))))))*G2)/1000000</f>
        <v>0</v>
      </c>
      <c r="V2" s="10">
        <v>7</v>
      </c>
      <c r="W2" s="17" t="b">
        <f>IF(I30&gt;1,IF(I30&lt;5800,1,IF(I30&lt;11600,2,IF(I30&lt;17400,3,IF(I30&lt;23200,4,IF(I30&lt;29000,5,IF(I30&lt;34800,6,IF(I30&lt;40600,7))))))))</f>
        <v>0</v>
      </c>
      <c r="X2" s="17" t="b">
        <f aca="true" t="shared" si="0" ref="X2:AH2">IF(J30&gt;1,IF(J30&lt;5800,1,IF(J30&lt;11600,2,IF(J30&lt;17400,3,IF(J30&lt;23200,4,IF(J30&lt;29000,5,IF(J30&lt;34800,6,IF(J30&lt;40600,7))))))))</f>
        <v>0</v>
      </c>
      <c r="Y2" s="17" t="b">
        <f t="shared" si="0"/>
        <v>0</v>
      </c>
      <c r="Z2" s="17" t="b">
        <f t="shared" si="0"/>
        <v>0</v>
      </c>
      <c r="AA2" s="17" t="b">
        <f t="shared" si="0"/>
        <v>0</v>
      </c>
      <c r="AB2" s="17" t="b">
        <f t="shared" si="0"/>
        <v>0</v>
      </c>
      <c r="AC2" s="17" t="b">
        <f t="shared" si="0"/>
        <v>0</v>
      </c>
      <c r="AD2" s="17" t="b">
        <f t="shared" si="0"/>
        <v>0</v>
      </c>
      <c r="AE2" s="17" t="b">
        <f t="shared" si="0"/>
        <v>0</v>
      </c>
      <c r="AF2" s="17" t="b">
        <f t="shared" si="0"/>
        <v>0</v>
      </c>
      <c r="AG2" s="17" t="b">
        <f t="shared" si="0"/>
        <v>0</v>
      </c>
      <c r="AH2" s="17" t="b">
        <f t="shared" si="0"/>
        <v>0</v>
      </c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s="4" customFormat="1" ht="15" customHeight="1">
      <c r="A3" s="66" t="s">
        <v>27</v>
      </c>
      <c r="B3" s="67"/>
      <c r="C3" s="76">
        <v>2</v>
      </c>
      <c r="D3" s="68" t="str">
        <f aca="true" t="shared" si="1" ref="D3:D29">IF(C3=1,$A$30,IF(C3=2,$A$31,IF(C3=3,$A$32,IF(C3=4,$A$34,IF(C3=5,$A$33)))))</f>
        <v>Cửa Đi 4 Cánh Mở Vào</v>
      </c>
      <c r="E3" s="77"/>
      <c r="F3" s="77"/>
      <c r="G3" s="77"/>
      <c r="H3" s="86">
        <f aca="true" t="shared" si="2" ref="H3:H28">(IF(C3&gt;0,E3*F3/1000000))*G3</f>
        <v>0</v>
      </c>
      <c r="I3" s="8">
        <f aca="true" t="shared" si="3" ref="I3:I29">(IF(C3=1,(((E3+50)*2)+((F3+50)*1)),IF(C3=2,(((E3+50)*2)+((F3+50)*1)),IF(C3=3,(((E3+50)*2)+((F3+50)*2))))))*G3</f>
        <v>0</v>
      </c>
      <c r="J3" s="8">
        <f aca="true" t="shared" si="4" ref="J3:J29">(IF(C3=1,(((E3-40+50)*8)+(((F3-80)/4)+50)*8)))*G3</f>
        <v>0</v>
      </c>
      <c r="K3" s="8">
        <f aca="true" t="shared" si="5" ref="K3:K29">(IF(C3=2,(((E3-40+50)*8)+((((F3-80)/4)+50)*8))))*G3</f>
        <v>0</v>
      </c>
      <c r="L3" s="8">
        <f aca="true" t="shared" si="6" ref="L3:L29">(IF(C3=3,(((E3-64+50)*8)+((((F3-124)/4)+50)*8))))*G3</f>
        <v>0</v>
      </c>
      <c r="M3" s="8">
        <f aca="true" t="shared" si="7" ref="M3:M29">(IF(C3=4,(((E3+50)*2)+((F3+50)*2)),IF(C3=5,(((E3+50)*2)+((F3+50)*2)))))*G3</f>
        <v>0</v>
      </c>
      <c r="N3" s="8">
        <f aca="true" t="shared" si="8" ref="N3:N29">(IF(C3=5,(((E3-100+50)*8)+(((F3+32)/4)+50)*8)))*G3</f>
        <v>0</v>
      </c>
      <c r="O3" s="8">
        <f aca="true" t="shared" si="9" ref="O3:O29">(IF(C3=4,(((E3-100+50)*6)+(((F3+84)/4)+50)*8)))*G3</f>
        <v>0</v>
      </c>
      <c r="P3" s="8">
        <f aca="true" t="shared" si="10" ref="P3:P29">(IF(C3=5,(E3-100)*4))*G3</f>
        <v>0</v>
      </c>
      <c r="Q3" s="8">
        <f aca="true" t="shared" si="11" ref="Q3:Q29">(IF(C3=4,(E3-100)*4))*G3</f>
        <v>0</v>
      </c>
      <c r="R3" s="8">
        <f aca="true" t="shared" si="12" ref="R3:R29">(IF(C3=3,((E3-60)*3)))*G3</f>
        <v>0</v>
      </c>
      <c r="S3" s="8">
        <f aca="true" t="shared" si="13" ref="S3:S29">(IF(C3=4,(E3-100*1),IF(C3=5,(E3-100)*1)))*G3</f>
        <v>0</v>
      </c>
      <c r="T3" s="8">
        <f aca="true" t="shared" si="14" ref="T3:T29">IF(C3=1,E3*3*G3,IF(C3=2,E3*3*G3))</f>
        <v>0</v>
      </c>
      <c r="U3" s="12">
        <f aca="true" t="shared" si="15" ref="U3:U29">((IF(C3=1,((E3-212)*(((F3-80)/4)-172))*4,IF(C3=2,((E3-212)*(((F3-80)/4)-172))*4,IF(C3=3,((E3-180)*(((F3-124)/4)-116))*4,IF(C3=4,((E3-252)*(((F3+84)/4)-152))*4,IF(C3=5,((E3-200)*(((F3+32)/4)-100))*4))))))*G3)/1000000</f>
        <v>0</v>
      </c>
      <c r="V3" s="10">
        <v>14</v>
      </c>
      <c r="W3" s="17" t="b">
        <f>IF(I30&gt;40600,IF(I30&lt;46400,8,IF(I30&lt;52200,9,IF(I30&lt;58000,10,IF(I30&lt;63800,11,IF(I30&lt;69600,12,IF(I30&lt;75400,13,IF(I30&lt;81200,14))))))))</f>
        <v>0</v>
      </c>
      <c r="X3" s="17" t="b">
        <f aca="true" t="shared" si="16" ref="X3:AH3">IF(J30&gt;40600,IF(J30&lt;46400,8,IF(J30&lt;52200,9,IF(J30&lt;58000,10,IF(J30&lt;63800,11,IF(J30&lt;69600,12,IF(J30&lt;75400,13,IF(J30&lt;81200,14))))))))</f>
        <v>0</v>
      </c>
      <c r="Y3" s="17" t="b">
        <f t="shared" si="16"/>
        <v>0</v>
      </c>
      <c r="Z3" s="17" t="b">
        <f t="shared" si="16"/>
        <v>0</v>
      </c>
      <c r="AA3" s="17" t="b">
        <f t="shared" si="16"/>
        <v>0</v>
      </c>
      <c r="AB3" s="17" t="b">
        <f t="shared" si="16"/>
        <v>0</v>
      </c>
      <c r="AC3" s="17" t="b">
        <f t="shared" si="16"/>
        <v>0</v>
      </c>
      <c r="AD3" s="17" t="b">
        <f t="shared" si="16"/>
        <v>0</v>
      </c>
      <c r="AE3" s="17" t="b">
        <f t="shared" si="16"/>
        <v>0</v>
      </c>
      <c r="AF3" s="17" t="b">
        <f t="shared" si="16"/>
        <v>0</v>
      </c>
      <c r="AG3" s="17" t="b">
        <f t="shared" si="16"/>
        <v>0</v>
      </c>
      <c r="AH3" s="17" t="b">
        <f t="shared" si="16"/>
        <v>0</v>
      </c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s="4" customFormat="1" ht="15" customHeight="1">
      <c r="A4" s="66" t="s">
        <v>28</v>
      </c>
      <c r="B4" s="67"/>
      <c r="C4" s="76">
        <v>3</v>
      </c>
      <c r="D4" s="68" t="str">
        <f t="shared" si="1"/>
        <v>Cửa Sổ 4 Cánh</v>
      </c>
      <c r="E4" s="77"/>
      <c r="F4" s="77"/>
      <c r="G4" s="77"/>
      <c r="H4" s="86">
        <f t="shared" si="2"/>
        <v>0</v>
      </c>
      <c r="I4" s="8">
        <f t="shared" si="3"/>
        <v>0</v>
      </c>
      <c r="J4" s="8">
        <f t="shared" si="4"/>
        <v>0</v>
      </c>
      <c r="K4" s="8">
        <f t="shared" si="5"/>
        <v>0</v>
      </c>
      <c r="L4" s="8">
        <f t="shared" si="6"/>
        <v>0</v>
      </c>
      <c r="M4" s="8">
        <f t="shared" si="7"/>
        <v>0</v>
      </c>
      <c r="N4" s="8">
        <f t="shared" si="8"/>
        <v>0</v>
      </c>
      <c r="O4" s="8">
        <f t="shared" si="9"/>
        <v>0</v>
      </c>
      <c r="P4" s="8">
        <f t="shared" si="10"/>
        <v>0</v>
      </c>
      <c r="Q4" s="8">
        <f t="shared" si="11"/>
        <v>0</v>
      </c>
      <c r="R4" s="8">
        <f t="shared" si="12"/>
        <v>0</v>
      </c>
      <c r="S4" s="8">
        <f t="shared" si="13"/>
        <v>0</v>
      </c>
      <c r="T4" s="8" t="b">
        <f t="shared" si="14"/>
        <v>0</v>
      </c>
      <c r="U4" s="12">
        <f t="shared" si="15"/>
        <v>0</v>
      </c>
      <c r="V4" s="10">
        <v>21</v>
      </c>
      <c r="W4" s="17" t="b">
        <f>IF(I30&gt;81200,IF(I30&lt;87000,15,IF(I30&lt;92800,16,IF(I30&lt;98600,17,IF(I30&lt;104400,18,IF(I30&lt;110200,19,IF(I30&lt;11600,20,IF(I30&lt;121800,21))))))))</f>
        <v>0</v>
      </c>
      <c r="X4" s="17" t="b">
        <f aca="true" t="shared" si="17" ref="X4:AH4">IF(J30&gt;81200,IF(J30&lt;87000,15,IF(J30&lt;92800,16,IF(J30&lt;98600,17,IF(J30&lt;104400,18,IF(J30&lt;110200,19,IF(J30&lt;11600,20,IF(J30&lt;121800,21))))))))</f>
        <v>0</v>
      </c>
      <c r="Y4" s="17" t="b">
        <f t="shared" si="17"/>
        <v>0</v>
      </c>
      <c r="Z4" s="17" t="b">
        <f t="shared" si="17"/>
        <v>0</v>
      </c>
      <c r="AA4" s="17" t="b">
        <f t="shared" si="17"/>
        <v>0</v>
      </c>
      <c r="AB4" s="17" t="b">
        <f t="shared" si="17"/>
        <v>0</v>
      </c>
      <c r="AC4" s="17" t="b">
        <f t="shared" si="17"/>
        <v>0</v>
      </c>
      <c r="AD4" s="17" t="b">
        <f t="shared" si="17"/>
        <v>0</v>
      </c>
      <c r="AE4" s="17" t="b">
        <f t="shared" si="17"/>
        <v>0</v>
      </c>
      <c r="AF4" s="17" t="b">
        <f t="shared" si="17"/>
        <v>0</v>
      </c>
      <c r="AG4" s="17" t="b">
        <f t="shared" si="17"/>
        <v>0</v>
      </c>
      <c r="AH4" s="17" t="b">
        <f t="shared" si="17"/>
        <v>0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s="4" customFormat="1" ht="15" customHeight="1">
      <c r="A5" s="66" t="s">
        <v>9</v>
      </c>
      <c r="B5" s="67">
        <f>X10</f>
        <v>0</v>
      </c>
      <c r="C5" s="76">
        <v>4</v>
      </c>
      <c r="D5" s="68" t="str">
        <f t="shared" si="1"/>
        <v>Cửa Đi 4 Cánh Trượt</v>
      </c>
      <c r="E5" s="77"/>
      <c r="F5" s="77"/>
      <c r="G5" s="77"/>
      <c r="H5" s="86">
        <f t="shared" si="2"/>
        <v>0</v>
      </c>
      <c r="I5" s="8">
        <f t="shared" si="3"/>
        <v>0</v>
      </c>
      <c r="J5" s="8">
        <f t="shared" si="4"/>
        <v>0</v>
      </c>
      <c r="K5" s="8">
        <f t="shared" si="5"/>
        <v>0</v>
      </c>
      <c r="L5" s="8">
        <f t="shared" si="6"/>
        <v>0</v>
      </c>
      <c r="M5" s="8">
        <f t="shared" si="7"/>
        <v>0</v>
      </c>
      <c r="N5" s="8">
        <f t="shared" si="8"/>
        <v>0</v>
      </c>
      <c r="O5" s="8">
        <f t="shared" si="9"/>
        <v>0</v>
      </c>
      <c r="P5" s="8">
        <f t="shared" si="10"/>
        <v>0</v>
      </c>
      <c r="Q5" s="8">
        <f t="shared" si="11"/>
        <v>0</v>
      </c>
      <c r="R5" s="8">
        <f t="shared" si="12"/>
        <v>0</v>
      </c>
      <c r="S5" s="8">
        <f t="shared" si="13"/>
        <v>0</v>
      </c>
      <c r="T5" s="8" t="b">
        <f t="shared" si="14"/>
        <v>0</v>
      </c>
      <c r="U5" s="12">
        <f t="shared" si="15"/>
        <v>0</v>
      </c>
      <c r="V5" s="10">
        <v>28</v>
      </c>
      <c r="W5" s="17" t="b">
        <f>IF(I30&gt;121800,IF(I30&lt;127600,22,IF(I30&lt;133400,23,IF(I30&lt;139200,24,IF(I30&lt;145000,25,IF(I30&lt;150800,26,IF(I30&lt;156600,27,IF(I30&lt;162400,28))))))))</f>
        <v>0</v>
      </c>
      <c r="X5" s="17" t="b">
        <f aca="true" t="shared" si="18" ref="X5:AH5">IF(J30&gt;121800,IF(J30&lt;127600,22,IF(J30&lt;133400,23,IF(J30&lt;139200,24,IF(J30&lt;145000,25,IF(J30&lt;150800,26,IF(J30&lt;156600,27,IF(J30&lt;162400,28))))))))</f>
        <v>0</v>
      </c>
      <c r="Y5" s="17" t="b">
        <f t="shared" si="18"/>
        <v>0</v>
      </c>
      <c r="Z5" s="17" t="b">
        <f t="shared" si="18"/>
        <v>0</v>
      </c>
      <c r="AA5" s="17" t="b">
        <f t="shared" si="18"/>
        <v>0</v>
      </c>
      <c r="AB5" s="17" t="b">
        <f t="shared" si="18"/>
        <v>0</v>
      </c>
      <c r="AC5" s="17" t="b">
        <f t="shared" si="18"/>
        <v>0</v>
      </c>
      <c r="AD5" s="17" t="b">
        <f t="shared" si="18"/>
        <v>0</v>
      </c>
      <c r="AE5" s="17" t="b">
        <f t="shared" si="18"/>
        <v>0</v>
      </c>
      <c r="AF5" s="17" t="b">
        <f t="shared" si="18"/>
        <v>0</v>
      </c>
      <c r="AG5" s="17" t="b">
        <f t="shared" si="18"/>
        <v>0</v>
      </c>
      <c r="AH5" s="17" t="b">
        <f t="shared" si="18"/>
        <v>0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s="4" customFormat="1" ht="15" customHeight="1">
      <c r="A6" s="66" t="s">
        <v>10</v>
      </c>
      <c r="B6" s="67">
        <f>Z10</f>
        <v>0</v>
      </c>
      <c r="C6" s="76">
        <v>5</v>
      </c>
      <c r="D6" s="68" t="str">
        <f t="shared" si="1"/>
        <v>Cửa Sổ 4 Cánh Trượt</v>
      </c>
      <c r="E6" s="77"/>
      <c r="F6" s="77"/>
      <c r="G6" s="77"/>
      <c r="H6" s="86">
        <f t="shared" si="2"/>
        <v>0</v>
      </c>
      <c r="I6" s="8">
        <f t="shared" si="3"/>
        <v>0</v>
      </c>
      <c r="J6" s="8">
        <f t="shared" si="4"/>
        <v>0</v>
      </c>
      <c r="K6" s="8">
        <f t="shared" si="5"/>
        <v>0</v>
      </c>
      <c r="L6" s="8">
        <f t="shared" si="6"/>
        <v>0</v>
      </c>
      <c r="M6" s="8">
        <f t="shared" si="7"/>
        <v>0</v>
      </c>
      <c r="N6" s="8">
        <f t="shared" si="8"/>
        <v>0</v>
      </c>
      <c r="O6" s="8">
        <f t="shared" si="9"/>
        <v>0</v>
      </c>
      <c r="P6" s="8">
        <f t="shared" si="10"/>
        <v>0</v>
      </c>
      <c r="Q6" s="8">
        <f t="shared" si="11"/>
        <v>0</v>
      </c>
      <c r="R6" s="8">
        <f t="shared" si="12"/>
        <v>0</v>
      </c>
      <c r="S6" s="8">
        <f t="shared" si="13"/>
        <v>0</v>
      </c>
      <c r="T6" s="8" t="b">
        <f t="shared" si="14"/>
        <v>0</v>
      </c>
      <c r="U6" s="12">
        <f t="shared" si="15"/>
        <v>0</v>
      </c>
      <c r="V6" s="10">
        <v>35</v>
      </c>
      <c r="W6" s="18" t="b">
        <f>IF(I30&gt;162400,IF(I30&lt;168200,29,IF(I30&lt;174000,30,IF(I30&lt;179800,31,IF(I30&lt;185600,32,IF(I30&lt;191400,33,IF(I30&lt;197200,34,IF(I30&lt;203000,35))))))))</f>
        <v>0</v>
      </c>
      <c r="X6" s="18" t="b">
        <f aca="true" t="shared" si="19" ref="X6:AH6">IF(J30&gt;162400,IF(J30&lt;168200,29,IF(J30&lt;174000,30,IF(J30&lt;179800,31,IF(J30&lt;185600,32,IF(J30&lt;191400,33,IF(J30&lt;197200,34,IF(J30&lt;203000,35))))))))</f>
        <v>0</v>
      </c>
      <c r="Y6" s="18" t="b">
        <f t="shared" si="19"/>
        <v>0</v>
      </c>
      <c r="Z6" s="18" t="b">
        <f t="shared" si="19"/>
        <v>0</v>
      </c>
      <c r="AA6" s="18" t="b">
        <f t="shared" si="19"/>
        <v>0</v>
      </c>
      <c r="AB6" s="18" t="b">
        <f t="shared" si="19"/>
        <v>0</v>
      </c>
      <c r="AC6" s="18" t="b">
        <f t="shared" si="19"/>
        <v>0</v>
      </c>
      <c r="AD6" s="18" t="b">
        <f t="shared" si="19"/>
        <v>0</v>
      </c>
      <c r="AE6" s="18" t="b">
        <f t="shared" si="19"/>
        <v>0</v>
      </c>
      <c r="AF6" s="18" t="b">
        <f t="shared" si="19"/>
        <v>0</v>
      </c>
      <c r="AG6" s="18" t="b">
        <f t="shared" si="19"/>
        <v>0</v>
      </c>
      <c r="AH6" s="18" t="b">
        <f t="shared" si="19"/>
        <v>0</v>
      </c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s="4" customFormat="1" ht="15" customHeight="1">
      <c r="A7" s="66" t="s">
        <v>12</v>
      </c>
      <c r="B7" s="67">
        <f>AB10</f>
        <v>0</v>
      </c>
      <c r="C7" s="76"/>
      <c r="D7" s="68" t="b">
        <f t="shared" si="1"/>
        <v>0</v>
      </c>
      <c r="E7" s="77"/>
      <c r="F7" s="77"/>
      <c r="G7" s="77"/>
      <c r="H7" s="86">
        <f t="shared" si="2"/>
        <v>0</v>
      </c>
      <c r="I7" s="8">
        <f t="shared" si="3"/>
        <v>0</v>
      </c>
      <c r="J7" s="8">
        <f t="shared" si="4"/>
        <v>0</v>
      </c>
      <c r="K7" s="8">
        <f t="shared" si="5"/>
        <v>0</v>
      </c>
      <c r="L7" s="8">
        <f t="shared" si="6"/>
        <v>0</v>
      </c>
      <c r="M7" s="8">
        <f t="shared" si="7"/>
        <v>0</v>
      </c>
      <c r="N7" s="8">
        <f t="shared" si="8"/>
        <v>0</v>
      </c>
      <c r="O7" s="8">
        <f t="shared" si="9"/>
        <v>0</v>
      </c>
      <c r="P7" s="8">
        <f t="shared" si="10"/>
        <v>0</v>
      </c>
      <c r="Q7" s="8">
        <f t="shared" si="11"/>
        <v>0</v>
      </c>
      <c r="R7" s="8">
        <f t="shared" si="12"/>
        <v>0</v>
      </c>
      <c r="S7" s="8">
        <f t="shared" si="13"/>
        <v>0</v>
      </c>
      <c r="T7" s="8" t="b">
        <f t="shared" si="14"/>
        <v>0</v>
      </c>
      <c r="U7" s="12">
        <f t="shared" si="15"/>
        <v>0</v>
      </c>
      <c r="V7" s="10">
        <v>42</v>
      </c>
      <c r="W7" s="17" t="b">
        <f>IF(I30&gt;203000,IF(I30&lt;208800,36,IF(I30&lt;214600,37,IF(I30&lt;220400,38,IF(I30&lt;226200,39,IF(I30&lt;232000,40,IF(I30&lt;237800,41,IF(I30&lt;243600,42))))))))</f>
        <v>0</v>
      </c>
      <c r="X7" s="17" t="b">
        <f aca="true" t="shared" si="20" ref="X7:AH7">IF(J30&gt;203000,IF(J30&lt;208800,36,IF(J30&lt;214600,37,IF(J30&lt;220400,38,IF(J30&lt;226200,39,IF(J30&lt;232000,40,IF(J30&lt;237800,41,IF(J30&lt;243600,42))))))))</f>
        <v>0</v>
      </c>
      <c r="Y7" s="17" t="b">
        <f t="shared" si="20"/>
        <v>0</v>
      </c>
      <c r="Z7" s="17" t="b">
        <f t="shared" si="20"/>
        <v>0</v>
      </c>
      <c r="AA7" s="17" t="b">
        <f t="shared" si="20"/>
        <v>0</v>
      </c>
      <c r="AB7" s="17" t="b">
        <f t="shared" si="20"/>
        <v>0</v>
      </c>
      <c r="AC7" s="17" t="b">
        <f t="shared" si="20"/>
        <v>0</v>
      </c>
      <c r="AD7" s="17" t="b">
        <f t="shared" si="20"/>
        <v>0</v>
      </c>
      <c r="AE7" s="17" t="b">
        <f t="shared" si="20"/>
        <v>0</v>
      </c>
      <c r="AF7" s="17" t="b">
        <f t="shared" si="20"/>
        <v>0</v>
      </c>
      <c r="AG7" s="17" t="b">
        <f t="shared" si="20"/>
        <v>0</v>
      </c>
      <c r="AH7" s="17" t="b">
        <f t="shared" si="20"/>
        <v>0</v>
      </c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s="4" customFormat="1" ht="15" customHeight="1">
      <c r="A8" s="66" t="s">
        <v>29</v>
      </c>
      <c r="B8" s="67"/>
      <c r="C8" s="76"/>
      <c r="D8" s="68" t="b">
        <f t="shared" si="1"/>
        <v>0</v>
      </c>
      <c r="E8" s="77"/>
      <c r="F8" s="77"/>
      <c r="G8" s="77"/>
      <c r="H8" s="86">
        <f t="shared" si="2"/>
        <v>0</v>
      </c>
      <c r="I8" s="8">
        <f t="shared" si="3"/>
        <v>0</v>
      </c>
      <c r="J8" s="8">
        <f t="shared" si="4"/>
        <v>0</v>
      </c>
      <c r="K8" s="8">
        <f t="shared" si="5"/>
        <v>0</v>
      </c>
      <c r="L8" s="8">
        <f t="shared" si="6"/>
        <v>0</v>
      </c>
      <c r="M8" s="8">
        <f t="shared" si="7"/>
        <v>0</v>
      </c>
      <c r="N8" s="8">
        <f t="shared" si="8"/>
        <v>0</v>
      </c>
      <c r="O8" s="8">
        <f t="shared" si="9"/>
        <v>0</v>
      </c>
      <c r="P8" s="8">
        <f t="shared" si="10"/>
        <v>0</v>
      </c>
      <c r="Q8" s="8">
        <f t="shared" si="11"/>
        <v>0</v>
      </c>
      <c r="R8" s="8">
        <f t="shared" si="12"/>
        <v>0</v>
      </c>
      <c r="S8" s="8">
        <f t="shared" si="13"/>
        <v>0</v>
      </c>
      <c r="T8" s="8" t="b">
        <f t="shared" si="14"/>
        <v>0</v>
      </c>
      <c r="U8" s="12">
        <f t="shared" si="15"/>
        <v>0</v>
      </c>
      <c r="V8" s="10">
        <v>49</v>
      </c>
      <c r="W8" s="17" t="b">
        <f>IF(I30&gt;243600,IF(I30&lt;249400,43,IF(I30&lt;255200,44,IF(I30&lt;261000,45,IF(I30&lt;266800,46,IF(I30&lt;272600,47,IF(I30&lt;278400,48,IF(I30&lt;284200,49))))))))</f>
        <v>0</v>
      </c>
      <c r="X8" s="17" t="b">
        <f aca="true" t="shared" si="21" ref="X8:AH8">IF(J30&gt;243600,IF(J30&lt;249400,43,IF(J30&lt;255200,44,IF(J30&lt;261000,45,IF(J30&lt;266800,46,IF(J30&lt;272600,47,IF(J30&lt;278400,48,IF(J30&lt;284200,49))))))))</f>
        <v>0</v>
      </c>
      <c r="Y8" s="17" t="b">
        <f t="shared" si="21"/>
        <v>0</v>
      </c>
      <c r="Z8" s="17" t="b">
        <f t="shared" si="21"/>
        <v>0</v>
      </c>
      <c r="AA8" s="17" t="b">
        <f t="shared" si="21"/>
        <v>0</v>
      </c>
      <c r="AB8" s="17" t="b">
        <f t="shared" si="21"/>
        <v>0</v>
      </c>
      <c r="AC8" s="17" t="b">
        <f t="shared" si="21"/>
        <v>0</v>
      </c>
      <c r="AD8" s="17" t="b">
        <f t="shared" si="21"/>
        <v>0</v>
      </c>
      <c r="AE8" s="17" t="b">
        <f t="shared" si="21"/>
        <v>0</v>
      </c>
      <c r="AF8" s="17" t="b">
        <f t="shared" si="21"/>
        <v>0</v>
      </c>
      <c r="AG8" s="17" t="b">
        <f t="shared" si="21"/>
        <v>0</v>
      </c>
      <c r="AH8" s="84" t="b">
        <f t="shared" si="21"/>
        <v>0</v>
      </c>
      <c r="AI8" s="8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s="4" customFormat="1" ht="15" customHeight="1">
      <c r="A9" s="66" t="s">
        <v>13</v>
      </c>
      <c r="B9" s="67">
        <f>Y10</f>
        <v>0</v>
      </c>
      <c r="C9" s="76"/>
      <c r="D9" s="68" t="b">
        <f t="shared" si="1"/>
        <v>0</v>
      </c>
      <c r="E9" s="77"/>
      <c r="F9" s="77"/>
      <c r="G9" s="77"/>
      <c r="H9" s="86">
        <f t="shared" si="2"/>
        <v>0</v>
      </c>
      <c r="I9" s="8">
        <f t="shared" si="3"/>
        <v>0</v>
      </c>
      <c r="J9" s="8">
        <f t="shared" si="4"/>
        <v>0</v>
      </c>
      <c r="K9" s="8">
        <f t="shared" si="5"/>
        <v>0</v>
      </c>
      <c r="L9" s="8">
        <f t="shared" si="6"/>
        <v>0</v>
      </c>
      <c r="M9" s="8">
        <f t="shared" si="7"/>
        <v>0</v>
      </c>
      <c r="N9" s="8">
        <f t="shared" si="8"/>
        <v>0</v>
      </c>
      <c r="O9" s="8">
        <f t="shared" si="9"/>
        <v>0</v>
      </c>
      <c r="P9" s="8">
        <f t="shared" si="10"/>
        <v>0</v>
      </c>
      <c r="Q9" s="8">
        <f t="shared" si="11"/>
        <v>0</v>
      </c>
      <c r="R9" s="8">
        <f t="shared" si="12"/>
        <v>0</v>
      </c>
      <c r="S9" s="8">
        <f t="shared" si="13"/>
        <v>0</v>
      </c>
      <c r="T9" s="8" t="b">
        <f t="shared" si="14"/>
        <v>0</v>
      </c>
      <c r="U9" s="12">
        <f t="shared" si="15"/>
        <v>0</v>
      </c>
      <c r="V9" s="10">
        <v>56</v>
      </c>
      <c r="W9" s="17" t="b">
        <f>IF(I30&gt;284200,IF(I30&lt;290000,50,IF(I30&lt;295800,51,IF(I30&lt;301600,52,IF(I30&lt;307400,53,IF(I30&lt;313200,54,IF(I30&lt;319000,55,IF(I30&lt;324800,56))))))))</f>
        <v>0</v>
      </c>
      <c r="X9" s="17" t="b">
        <f aca="true" t="shared" si="22" ref="X9:AH9">IF(J30&gt;284200,IF(J30&lt;290000,50,IF(J30&lt;295800,51,IF(J30&lt;301600,52,IF(J30&lt;307400,53,IF(J30&lt;313200,54,IF(J30&lt;319000,55,IF(J30&lt;324800,56))))))))</f>
        <v>0</v>
      </c>
      <c r="Y9" s="17" t="b">
        <f t="shared" si="22"/>
        <v>0</v>
      </c>
      <c r="Z9" s="17" t="b">
        <f t="shared" si="22"/>
        <v>0</v>
      </c>
      <c r="AA9" s="17" t="b">
        <f t="shared" si="22"/>
        <v>0</v>
      </c>
      <c r="AB9" s="17" t="b">
        <f t="shared" si="22"/>
        <v>0</v>
      </c>
      <c r="AC9" s="17" t="b">
        <f t="shared" si="22"/>
        <v>0</v>
      </c>
      <c r="AD9" s="17" t="b">
        <f t="shared" si="22"/>
        <v>0</v>
      </c>
      <c r="AE9" s="17" t="b">
        <f t="shared" si="22"/>
        <v>0</v>
      </c>
      <c r="AF9" s="17" t="b">
        <f t="shared" si="22"/>
        <v>0</v>
      </c>
      <c r="AG9" s="17" t="b">
        <f t="shared" si="22"/>
        <v>0</v>
      </c>
      <c r="AH9" s="17" t="b">
        <f t="shared" si="22"/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s="4" customFormat="1" ht="15" customHeight="1">
      <c r="A10" s="66" t="s">
        <v>14</v>
      </c>
      <c r="B10" s="67">
        <f>AA10</f>
        <v>0</v>
      </c>
      <c r="C10" s="76"/>
      <c r="D10" s="68" t="b">
        <f t="shared" si="1"/>
        <v>0</v>
      </c>
      <c r="E10" s="77"/>
      <c r="F10" s="77"/>
      <c r="G10" s="77"/>
      <c r="H10" s="86">
        <f t="shared" si="2"/>
        <v>0</v>
      </c>
      <c r="I10" s="8">
        <f t="shared" si="3"/>
        <v>0</v>
      </c>
      <c r="J10" s="8">
        <f t="shared" si="4"/>
        <v>0</v>
      </c>
      <c r="K10" s="8">
        <f t="shared" si="5"/>
        <v>0</v>
      </c>
      <c r="L10" s="8">
        <f t="shared" si="6"/>
        <v>0</v>
      </c>
      <c r="M10" s="8">
        <f t="shared" si="7"/>
        <v>0</v>
      </c>
      <c r="N10" s="8">
        <f t="shared" si="8"/>
        <v>0</v>
      </c>
      <c r="O10" s="8">
        <f t="shared" si="9"/>
        <v>0</v>
      </c>
      <c r="P10" s="8">
        <f t="shared" si="10"/>
        <v>0</v>
      </c>
      <c r="Q10" s="8">
        <f t="shared" si="11"/>
        <v>0</v>
      </c>
      <c r="R10" s="8">
        <f t="shared" si="12"/>
        <v>0</v>
      </c>
      <c r="S10" s="8">
        <f t="shared" si="13"/>
        <v>0</v>
      </c>
      <c r="T10" s="8" t="b">
        <f t="shared" si="14"/>
        <v>0</v>
      </c>
      <c r="U10" s="12">
        <f t="shared" si="15"/>
        <v>0</v>
      </c>
      <c r="V10" s="12"/>
      <c r="W10" s="16">
        <f>SUM(W2:W9)</f>
        <v>0</v>
      </c>
      <c r="X10" s="16">
        <f aca="true" t="shared" si="23" ref="X10:AH10">SUM(X2:X9)</f>
        <v>0</v>
      </c>
      <c r="Y10" s="16">
        <f t="shared" si="23"/>
        <v>0</v>
      </c>
      <c r="Z10" s="16">
        <f t="shared" si="23"/>
        <v>0</v>
      </c>
      <c r="AA10" s="16">
        <f t="shared" si="23"/>
        <v>0</v>
      </c>
      <c r="AB10" s="16">
        <f t="shared" si="23"/>
        <v>0</v>
      </c>
      <c r="AC10" s="16">
        <f t="shared" si="23"/>
        <v>0</v>
      </c>
      <c r="AD10" s="16">
        <f t="shared" si="23"/>
        <v>0</v>
      </c>
      <c r="AE10" s="16">
        <f t="shared" si="23"/>
        <v>0</v>
      </c>
      <c r="AF10" s="16">
        <f t="shared" si="23"/>
        <v>0</v>
      </c>
      <c r="AG10" s="16">
        <f t="shared" si="23"/>
        <v>0</v>
      </c>
      <c r="AH10" s="16">
        <f t="shared" si="23"/>
        <v>0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s="4" customFormat="1" ht="15" customHeight="1">
      <c r="A11" s="66" t="s">
        <v>15</v>
      </c>
      <c r="B11" s="67">
        <f>AF10</f>
        <v>0</v>
      </c>
      <c r="C11" s="76"/>
      <c r="D11" s="68" t="b">
        <f t="shared" si="1"/>
        <v>0</v>
      </c>
      <c r="E11" s="77"/>
      <c r="F11" s="77"/>
      <c r="G11" s="77"/>
      <c r="H11" s="86">
        <f t="shared" si="2"/>
        <v>0</v>
      </c>
      <c r="I11" s="8">
        <f t="shared" si="3"/>
        <v>0</v>
      </c>
      <c r="J11" s="8">
        <f t="shared" si="4"/>
        <v>0</v>
      </c>
      <c r="K11" s="8">
        <f t="shared" si="5"/>
        <v>0</v>
      </c>
      <c r="L11" s="8">
        <f t="shared" si="6"/>
        <v>0</v>
      </c>
      <c r="M11" s="8">
        <f t="shared" si="7"/>
        <v>0</v>
      </c>
      <c r="N11" s="8">
        <f t="shared" si="8"/>
        <v>0</v>
      </c>
      <c r="O11" s="8">
        <f t="shared" si="9"/>
        <v>0</v>
      </c>
      <c r="P11" s="8">
        <f t="shared" si="10"/>
        <v>0</v>
      </c>
      <c r="Q11" s="8">
        <f t="shared" si="11"/>
        <v>0</v>
      </c>
      <c r="R11" s="8">
        <f t="shared" si="12"/>
        <v>0</v>
      </c>
      <c r="S11" s="8">
        <f t="shared" si="13"/>
        <v>0</v>
      </c>
      <c r="T11" s="8" t="b">
        <f t="shared" si="14"/>
        <v>0</v>
      </c>
      <c r="U11" s="12">
        <f t="shared" si="15"/>
        <v>0</v>
      </c>
      <c r="V11" s="12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4" customFormat="1" ht="15" customHeight="1">
      <c r="A12" s="66" t="s">
        <v>16</v>
      </c>
      <c r="B12" s="67"/>
      <c r="C12" s="76"/>
      <c r="D12" s="68" t="b">
        <f t="shared" si="1"/>
        <v>0</v>
      </c>
      <c r="E12" s="77"/>
      <c r="F12" s="77"/>
      <c r="G12" s="77"/>
      <c r="H12" s="86">
        <f t="shared" si="2"/>
        <v>0</v>
      </c>
      <c r="I12" s="8">
        <f t="shared" si="3"/>
        <v>0</v>
      </c>
      <c r="J12" s="8">
        <f t="shared" si="4"/>
        <v>0</v>
      </c>
      <c r="K12" s="8">
        <f t="shared" si="5"/>
        <v>0</v>
      </c>
      <c r="L12" s="8">
        <f t="shared" si="6"/>
        <v>0</v>
      </c>
      <c r="M12" s="8">
        <f t="shared" si="7"/>
        <v>0</v>
      </c>
      <c r="N12" s="8">
        <f t="shared" si="8"/>
        <v>0</v>
      </c>
      <c r="O12" s="8">
        <f t="shared" si="9"/>
        <v>0</v>
      </c>
      <c r="P12" s="8">
        <f t="shared" si="10"/>
        <v>0</v>
      </c>
      <c r="Q12" s="8">
        <f t="shared" si="11"/>
        <v>0</v>
      </c>
      <c r="R12" s="8">
        <f t="shared" si="12"/>
        <v>0</v>
      </c>
      <c r="S12" s="8">
        <f t="shared" si="13"/>
        <v>0</v>
      </c>
      <c r="T12" s="8" t="b">
        <f t="shared" si="14"/>
        <v>0</v>
      </c>
      <c r="U12" s="12">
        <f t="shared" si="15"/>
        <v>0</v>
      </c>
      <c r="V12" s="12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s="4" customFormat="1" ht="15" customHeight="1">
      <c r="A13" s="66" t="s">
        <v>17</v>
      </c>
      <c r="B13" s="67">
        <f>B5+B6+B9</f>
        <v>0</v>
      </c>
      <c r="C13" s="76"/>
      <c r="D13" s="68" t="b">
        <f t="shared" si="1"/>
        <v>0</v>
      </c>
      <c r="E13" s="77"/>
      <c r="F13" s="77"/>
      <c r="G13" s="77"/>
      <c r="H13" s="86">
        <f t="shared" si="2"/>
        <v>0</v>
      </c>
      <c r="I13" s="8">
        <f t="shared" si="3"/>
        <v>0</v>
      </c>
      <c r="J13" s="8">
        <f t="shared" si="4"/>
        <v>0</v>
      </c>
      <c r="K13" s="8">
        <f t="shared" si="5"/>
        <v>0</v>
      </c>
      <c r="L13" s="8">
        <f t="shared" si="6"/>
        <v>0</v>
      </c>
      <c r="M13" s="8">
        <f t="shared" si="7"/>
        <v>0</v>
      </c>
      <c r="N13" s="8">
        <f t="shared" si="8"/>
        <v>0</v>
      </c>
      <c r="O13" s="8">
        <f t="shared" si="9"/>
        <v>0</v>
      </c>
      <c r="P13" s="8">
        <f t="shared" si="10"/>
        <v>0</v>
      </c>
      <c r="Q13" s="8">
        <f t="shared" si="11"/>
        <v>0</v>
      </c>
      <c r="R13" s="8">
        <f t="shared" si="12"/>
        <v>0</v>
      </c>
      <c r="S13" s="8">
        <f t="shared" si="13"/>
        <v>0</v>
      </c>
      <c r="T13" s="8" t="b">
        <f t="shared" si="14"/>
        <v>0</v>
      </c>
      <c r="U13" s="12">
        <f t="shared" si="15"/>
        <v>0</v>
      </c>
      <c r="V13" s="1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s="4" customFormat="1" ht="15" customHeight="1">
      <c r="A14" s="66" t="s">
        <v>18</v>
      </c>
      <c r="B14" s="67"/>
      <c r="C14" s="76"/>
      <c r="D14" s="68" t="b">
        <f t="shared" si="1"/>
        <v>0</v>
      </c>
      <c r="E14" s="77"/>
      <c r="F14" s="77"/>
      <c r="G14" s="77"/>
      <c r="H14" s="86">
        <f t="shared" si="2"/>
        <v>0</v>
      </c>
      <c r="I14" s="8">
        <f t="shared" si="3"/>
        <v>0</v>
      </c>
      <c r="J14" s="8">
        <f t="shared" si="4"/>
        <v>0</v>
      </c>
      <c r="K14" s="8">
        <f t="shared" si="5"/>
        <v>0</v>
      </c>
      <c r="L14" s="8">
        <f t="shared" si="6"/>
        <v>0</v>
      </c>
      <c r="M14" s="8">
        <f t="shared" si="7"/>
        <v>0</v>
      </c>
      <c r="N14" s="8">
        <f t="shared" si="8"/>
        <v>0</v>
      </c>
      <c r="O14" s="8">
        <f t="shared" si="9"/>
        <v>0</v>
      </c>
      <c r="P14" s="8">
        <f t="shared" si="10"/>
        <v>0</v>
      </c>
      <c r="Q14" s="8">
        <f t="shared" si="11"/>
        <v>0</v>
      </c>
      <c r="R14" s="8">
        <f t="shared" si="12"/>
        <v>0</v>
      </c>
      <c r="S14" s="8">
        <f t="shared" si="13"/>
        <v>0</v>
      </c>
      <c r="T14" s="8" t="b">
        <f t="shared" si="14"/>
        <v>0</v>
      </c>
      <c r="U14" s="12">
        <f t="shared" si="15"/>
        <v>0</v>
      </c>
      <c r="V14" s="12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4" customFormat="1" ht="15" customHeight="1">
      <c r="A15" s="66" t="s">
        <v>19</v>
      </c>
      <c r="B15" s="67">
        <f>B7+B23</f>
        <v>0</v>
      </c>
      <c r="C15" s="76"/>
      <c r="D15" s="68" t="b">
        <f t="shared" si="1"/>
        <v>0</v>
      </c>
      <c r="E15" s="77"/>
      <c r="F15" s="77"/>
      <c r="G15" s="77"/>
      <c r="H15" s="86">
        <f t="shared" si="2"/>
        <v>0</v>
      </c>
      <c r="I15" s="8">
        <f t="shared" si="3"/>
        <v>0</v>
      </c>
      <c r="J15" s="8">
        <f t="shared" si="4"/>
        <v>0</v>
      </c>
      <c r="K15" s="8">
        <f t="shared" si="5"/>
        <v>0</v>
      </c>
      <c r="L15" s="8">
        <f t="shared" si="6"/>
        <v>0</v>
      </c>
      <c r="M15" s="8">
        <f t="shared" si="7"/>
        <v>0</v>
      </c>
      <c r="N15" s="8">
        <f t="shared" si="8"/>
        <v>0</v>
      </c>
      <c r="O15" s="8">
        <f t="shared" si="9"/>
        <v>0</v>
      </c>
      <c r="P15" s="8">
        <f t="shared" si="10"/>
        <v>0</v>
      </c>
      <c r="Q15" s="8">
        <f t="shared" si="11"/>
        <v>0</v>
      </c>
      <c r="R15" s="8">
        <f t="shared" si="12"/>
        <v>0</v>
      </c>
      <c r="S15" s="8">
        <f t="shared" si="13"/>
        <v>0</v>
      </c>
      <c r="T15" s="8" t="b">
        <f t="shared" si="14"/>
        <v>0</v>
      </c>
      <c r="U15" s="12">
        <f t="shared" si="15"/>
        <v>0</v>
      </c>
      <c r="V15" s="12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s="4" customFormat="1" ht="15" customHeight="1">
      <c r="A16" s="66" t="s">
        <v>20</v>
      </c>
      <c r="B16" s="67"/>
      <c r="C16" s="76"/>
      <c r="D16" s="68" t="b">
        <f t="shared" si="1"/>
        <v>0</v>
      </c>
      <c r="E16" s="77"/>
      <c r="F16" s="77"/>
      <c r="G16" s="77"/>
      <c r="H16" s="86">
        <f t="shared" si="2"/>
        <v>0</v>
      </c>
      <c r="I16" s="8">
        <f t="shared" si="3"/>
        <v>0</v>
      </c>
      <c r="J16" s="8">
        <f t="shared" si="4"/>
        <v>0</v>
      </c>
      <c r="K16" s="8">
        <f t="shared" si="5"/>
        <v>0</v>
      </c>
      <c r="L16" s="8">
        <f t="shared" si="6"/>
        <v>0</v>
      </c>
      <c r="M16" s="8">
        <f t="shared" si="7"/>
        <v>0</v>
      </c>
      <c r="N16" s="8">
        <f t="shared" si="8"/>
        <v>0</v>
      </c>
      <c r="O16" s="8">
        <f t="shared" si="9"/>
        <v>0</v>
      </c>
      <c r="P16" s="8">
        <f t="shared" si="10"/>
        <v>0</v>
      </c>
      <c r="Q16" s="8">
        <f t="shared" si="11"/>
        <v>0</v>
      </c>
      <c r="R16" s="8">
        <f t="shared" si="12"/>
        <v>0</v>
      </c>
      <c r="S16" s="8">
        <f t="shared" si="13"/>
        <v>0</v>
      </c>
      <c r="T16" s="8" t="b">
        <f t="shared" si="14"/>
        <v>0</v>
      </c>
      <c r="U16" s="12">
        <f t="shared" si="15"/>
        <v>0</v>
      </c>
      <c r="V16" s="12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s="4" customFormat="1" ht="15" customHeight="1">
      <c r="A17" s="66" t="s">
        <v>31</v>
      </c>
      <c r="B17" s="67"/>
      <c r="C17" s="76"/>
      <c r="D17" s="68" t="b">
        <f t="shared" si="1"/>
        <v>0</v>
      </c>
      <c r="E17" s="77"/>
      <c r="F17" s="77"/>
      <c r="G17" s="77"/>
      <c r="H17" s="86">
        <f t="shared" si="2"/>
        <v>0</v>
      </c>
      <c r="I17" s="8">
        <f t="shared" si="3"/>
        <v>0</v>
      </c>
      <c r="J17" s="8">
        <f t="shared" si="4"/>
        <v>0</v>
      </c>
      <c r="K17" s="8">
        <f t="shared" si="5"/>
        <v>0</v>
      </c>
      <c r="L17" s="8">
        <f t="shared" si="6"/>
        <v>0</v>
      </c>
      <c r="M17" s="8">
        <f t="shared" si="7"/>
        <v>0</v>
      </c>
      <c r="N17" s="8">
        <f t="shared" si="8"/>
        <v>0</v>
      </c>
      <c r="O17" s="8">
        <f t="shared" si="9"/>
        <v>0</v>
      </c>
      <c r="P17" s="8">
        <f t="shared" si="10"/>
        <v>0</v>
      </c>
      <c r="Q17" s="8">
        <f t="shared" si="11"/>
        <v>0</v>
      </c>
      <c r="R17" s="8">
        <f t="shared" si="12"/>
        <v>0</v>
      </c>
      <c r="S17" s="8">
        <f t="shared" si="13"/>
        <v>0</v>
      </c>
      <c r="T17" s="8" t="b">
        <f t="shared" si="14"/>
        <v>0</v>
      </c>
      <c r="U17" s="12">
        <f t="shared" si="15"/>
        <v>0</v>
      </c>
      <c r="V17" s="12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s="4" customFormat="1" ht="15" customHeight="1">
      <c r="A18" s="66" t="s">
        <v>30</v>
      </c>
      <c r="B18" s="67">
        <f>AE10</f>
        <v>0</v>
      </c>
      <c r="C18" s="76"/>
      <c r="D18" s="68" t="b">
        <f t="shared" si="1"/>
        <v>0</v>
      </c>
      <c r="E18" s="77"/>
      <c r="F18" s="77"/>
      <c r="G18" s="77"/>
      <c r="H18" s="86">
        <f t="shared" si="2"/>
        <v>0</v>
      </c>
      <c r="I18" s="8">
        <f t="shared" si="3"/>
        <v>0</v>
      </c>
      <c r="J18" s="8">
        <f t="shared" si="4"/>
        <v>0</v>
      </c>
      <c r="K18" s="8">
        <f t="shared" si="5"/>
        <v>0</v>
      </c>
      <c r="L18" s="8">
        <f t="shared" si="6"/>
        <v>0</v>
      </c>
      <c r="M18" s="8">
        <f t="shared" si="7"/>
        <v>0</v>
      </c>
      <c r="N18" s="8">
        <f t="shared" si="8"/>
        <v>0</v>
      </c>
      <c r="O18" s="8">
        <f t="shared" si="9"/>
        <v>0</v>
      </c>
      <c r="P18" s="8">
        <f t="shared" si="10"/>
        <v>0</v>
      </c>
      <c r="Q18" s="8">
        <f t="shared" si="11"/>
        <v>0</v>
      </c>
      <c r="R18" s="8">
        <f t="shared" si="12"/>
        <v>0</v>
      </c>
      <c r="S18" s="8">
        <f t="shared" si="13"/>
        <v>0</v>
      </c>
      <c r="T18" s="8" t="b">
        <f t="shared" si="14"/>
        <v>0</v>
      </c>
      <c r="U18" s="12">
        <f t="shared" si="15"/>
        <v>0</v>
      </c>
      <c r="V18" s="12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s="4" customFormat="1" ht="15" customHeight="1">
      <c r="A19" s="66" t="s">
        <v>21</v>
      </c>
      <c r="B19" s="67">
        <f>AD10</f>
        <v>0</v>
      </c>
      <c r="C19" s="76"/>
      <c r="D19" s="68" t="b">
        <f t="shared" si="1"/>
        <v>0</v>
      </c>
      <c r="E19" s="77"/>
      <c r="F19" s="77"/>
      <c r="G19" s="77"/>
      <c r="H19" s="86">
        <f t="shared" si="2"/>
        <v>0</v>
      </c>
      <c r="I19" s="8">
        <f t="shared" si="3"/>
        <v>0</v>
      </c>
      <c r="J19" s="8">
        <f t="shared" si="4"/>
        <v>0</v>
      </c>
      <c r="K19" s="8">
        <f t="shared" si="5"/>
        <v>0</v>
      </c>
      <c r="L19" s="8">
        <f t="shared" si="6"/>
        <v>0</v>
      </c>
      <c r="M19" s="8">
        <f t="shared" si="7"/>
        <v>0</v>
      </c>
      <c r="N19" s="8">
        <f t="shared" si="8"/>
        <v>0</v>
      </c>
      <c r="O19" s="8">
        <f t="shared" si="9"/>
        <v>0</v>
      </c>
      <c r="P19" s="8">
        <f t="shared" si="10"/>
        <v>0</v>
      </c>
      <c r="Q19" s="8">
        <f t="shared" si="11"/>
        <v>0</v>
      </c>
      <c r="R19" s="8">
        <f t="shared" si="12"/>
        <v>0</v>
      </c>
      <c r="S19" s="8">
        <f t="shared" si="13"/>
        <v>0</v>
      </c>
      <c r="T19" s="8" t="b">
        <f t="shared" si="14"/>
        <v>0</v>
      </c>
      <c r="U19" s="12">
        <f t="shared" si="15"/>
        <v>0</v>
      </c>
      <c r="V19" s="12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s="4" customFormat="1" ht="15" customHeight="1">
      <c r="A20" s="66" t="s">
        <v>35</v>
      </c>
      <c r="B20" s="67"/>
      <c r="C20" s="76"/>
      <c r="D20" s="68" t="b">
        <f t="shared" si="1"/>
        <v>0</v>
      </c>
      <c r="E20" s="77"/>
      <c r="F20" s="77"/>
      <c r="G20" s="77"/>
      <c r="H20" s="86">
        <f t="shared" si="2"/>
        <v>0</v>
      </c>
      <c r="I20" s="8">
        <f t="shared" si="3"/>
        <v>0</v>
      </c>
      <c r="J20" s="8">
        <f t="shared" si="4"/>
        <v>0</v>
      </c>
      <c r="K20" s="8">
        <f t="shared" si="5"/>
        <v>0</v>
      </c>
      <c r="L20" s="8">
        <f t="shared" si="6"/>
        <v>0</v>
      </c>
      <c r="M20" s="8">
        <f t="shared" si="7"/>
        <v>0</v>
      </c>
      <c r="N20" s="8">
        <f t="shared" si="8"/>
        <v>0</v>
      </c>
      <c r="O20" s="8">
        <f t="shared" si="9"/>
        <v>0</v>
      </c>
      <c r="P20" s="8">
        <f t="shared" si="10"/>
        <v>0</v>
      </c>
      <c r="Q20" s="8">
        <f t="shared" si="11"/>
        <v>0</v>
      </c>
      <c r="R20" s="8">
        <f t="shared" si="12"/>
        <v>0</v>
      </c>
      <c r="S20" s="8">
        <f t="shared" si="13"/>
        <v>0</v>
      </c>
      <c r="T20" s="8" t="b">
        <f t="shared" si="14"/>
        <v>0</v>
      </c>
      <c r="U20" s="12">
        <f t="shared" si="15"/>
        <v>0</v>
      </c>
      <c r="V20" s="12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s="4" customFormat="1" ht="15" customHeight="1">
      <c r="A21" s="66" t="s">
        <v>22</v>
      </c>
      <c r="B21" s="67"/>
      <c r="C21" s="76"/>
      <c r="D21" s="68" t="b">
        <f t="shared" si="1"/>
        <v>0</v>
      </c>
      <c r="E21" s="77"/>
      <c r="F21" s="77"/>
      <c r="G21" s="77"/>
      <c r="H21" s="86">
        <f t="shared" si="2"/>
        <v>0</v>
      </c>
      <c r="I21" s="8">
        <f t="shared" si="3"/>
        <v>0</v>
      </c>
      <c r="J21" s="8">
        <f t="shared" si="4"/>
        <v>0</v>
      </c>
      <c r="K21" s="8">
        <f t="shared" si="5"/>
        <v>0</v>
      </c>
      <c r="L21" s="8">
        <f t="shared" si="6"/>
        <v>0</v>
      </c>
      <c r="M21" s="8">
        <f t="shared" si="7"/>
        <v>0</v>
      </c>
      <c r="N21" s="8">
        <f t="shared" si="8"/>
        <v>0</v>
      </c>
      <c r="O21" s="8">
        <f t="shared" si="9"/>
        <v>0</v>
      </c>
      <c r="P21" s="8">
        <f t="shared" si="10"/>
        <v>0</v>
      </c>
      <c r="Q21" s="8">
        <f t="shared" si="11"/>
        <v>0</v>
      </c>
      <c r="R21" s="8">
        <f t="shared" si="12"/>
        <v>0</v>
      </c>
      <c r="S21" s="8">
        <f t="shared" si="13"/>
        <v>0</v>
      </c>
      <c r="T21" s="8" t="b">
        <f t="shared" si="14"/>
        <v>0</v>
      </c>
      <c r="U21" s="12">
        <f t="shared" si="15"/>
        <v>0</v>
      </c>
      <c r="V21" s="12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s="4" customFormat="1" ht="15" customHeight="1">
      <c r="A22" s="66" t="s">
        <v>36</v>
      </c>
      <c r="B22" s="67"/>
      <c r="C22" s="76"/>
      <c r="D22" s="68" t="b">
        <f t="shared" si="1"/>
        <v>0</v>
      </c>
      <c r="E22" s="77"/>
      <c r="F22" s="77"/>
      <c r="G22" s="77"/>
      <c r="H22" s="86">
        <f t="shared" si="2"/>
        <v>0</v>
      </c>
      <c r="I22" s="8">
        <f t="shared" si="3"/>
        <v>0</v>
      </c>
      <c r="J22" s="8">
        <f t="shared" si="4"/>
        <v>0</v>
      </c>
      <c r="K22" s="8">
        <f t="shared" si="5"/>
        <v>0</v>
      </c>
      <c r="L22" s="8">
        <f t="shared" si="6"/>
        <v>0</v>
      </c>
      <c r="M22" s="8">
        <f t="shared" si="7"/>
        <v>0</v>
      </c>
      <c r="N22" s="8">
        <f t="shared" si="8"/>
        <v>0</v>
      </c>
      <c r="O22" s="8">
        <f t="shared" si="9"/>
        <v>0</v>
      </c>
      <c r="P22" s="8">
        <f t="shared" si="10"/>
        <v>0</v>
      </c>
      <c r="Q22" s="8">
        <f t="shared" si="11"/>
        <v>0</v>
      </c>
      <c r="R22" s="8">
        <f t="shared" si="12"/>
        <v>0</v>
      </c>
      <c r="S22" s="8">
        <f t="shared" si="13"/>
        <v>0</v>
      </c>
      <c r="T22" s="8" t="b">
        <f t="shared" si="14"/>
        <v>0</v>
      </c>
      <c r="U22" s="12">
        <f t="shared" si="15"/>
        <v>0</v>
      </c>
      <c r="V22" s="12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s="4" customFormat="1" ht="15" customHeight="1">
      <c r="A23" s="66" t="s">
        <v>23</v>
      </c>
      <c r="B23" s="67">
        <f>AC10</f>
        <v>0</v>
      </c>
      <c r="C23" s="76"/>
      <c r="D23" s="68" t="b">
        <f t="shared" si="1"/>
        <v>0</v>
      </c>
      <c r="E23" s="77"/>
      <c r="F23" s="77"/>
      <c r="G23" s="77"/>
      <c r="H23" s="86">
        <f t="shared" si="2"/>
        <v>0</v>
      </c>
      <c r="I23" s="8">
        <f t="shared" si="3"/>
        <v>0</v>
      </c>
      <c r="J23" s="8">
        <f t="shared" si="4"/>
        <v>0</v>
      </c>
      <c r="K23" s="8">
        <f t="shared" si="5"/>
        <v>0</v>
      </c>
      <c r="L23" s="8">
        <f t="shared" si="6"/>
        <v>0</v>
      </c>
      <c r="M23" s="8">
        <f t="shared" si="7"/>
        <v>0</v>
      </c>
      <c r="N23" s="8">
        <f t="shared" si="8"/>
        <v>0</v>
      </c>
      <c r="O23" s="8">
        <f t="shared" si="9"/>
        <v>0</v>
      </c>
      <c r="P23" s="8">
        <f t="shared" si="10"/>
        <v>0</v>
      </c>
      <c r="Q23" s="8">
        <f t="shared" si="11"/>
        <v>0</v>
      </c>
      <c r="R23" s="8">
        <f t="shared" si="12"/>
        <v>0</v>
      </c>
      <c r="S23" s="8">
        <f t="shared" si="13"/>
        <v>0</v>
      </c>
      <c r="T23" s="8" t="b">
        <f t="shared" si="14"/>
        <v>0</v>
      </c>
      <c r="U23" s="12">
        <f t="shared" si="15"/>
        <v>0</v>
      </c>
      <c r="V23" s="12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s="4" customFormat="1" ht="15" customHeight="1">
      <c r="A24" s="66" t="s">
        <v>24</v>
      </c>
      <c r="B24" s="67">
        <f>AH10</f>
        <v>0</v>
      </c>
      <c r="C24" s="76"/>
      <c r="D24" s="68" t="b">
        <f t="shared" si="1"/>
        <v>0</v>
      </c>
      <c r="E24" s="77"/>
      <c r="F24" s="77"/>
      <c r="G24" s="77"/>
      <c r="H24" s="86">
        <f t="shared" si="2"/>
        <v>0</v>
      </c>
      <c r="I24" s="8">
        <f t="shared" si="3"/>
        <v>0</v>
      </c>
      <c r="J24" s="8">
        <f t="shared" si="4"/>
        <v>0</v>
      </c>
      <c r="K24" s="8">
        <f t="shared" si="5"/>
        <v>0</v>
      </c>
      <c r="L24" s="8">
        <f t="shared" si="6"/>
        <v>0</v>
      </c>
      <c r="M24" s="8">
        <f t="shared" si="7"/>
        <v>0</v>
      </c>
      <c r="N24" s="8">
        <f t="shared" si="8"/>
        <v>0</v>
      </c>
      <c r="O24" s="8">
        <f t="shared" si="9"/>
        <v>0</v>
      </c>
      <c r="P24" s="8">
        <f t="shared" si="10"/>
        <v>0</v>
      </c>
      <c r="Q24" s="8">
        <f t="shared" si="11"/>
        <v>0</v>
      </c>
      <c r="R24" s="8">
        <f t="shared" si="12"/>
        <v>0</v>
      </c>
      <c r="S24" s="8">
        <f t="shared" si="13"/>
        <v>0</v>
      </c>
      <c r="T24" s="8" t="b">
        <f t="shared" si="14"/>
        <v>0</v>
      </c>
      <c r="U24" s="12">
        <f t="shared" si="15"/>
        <v>0</v>
      </c>
      <c r="V24" s="12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4" customFormat="1" ht="15" customHeight="1">
      <c r="A25" s="66" t="s">
        <v>25</v>
      </c>
      <c r="B25" s="67"/>
      <c r="C25" s="76"/>
      <c r="D25" s="68" t="b">
        <f t="shared" si="1"/>
        <v>0</v>
      </c>
      <c r="E25" s="77"/>
      <c r="F25" s="77"/>
      <c r="G25" s="77"/>
      <c r="H25" s="86">
        <f t="shared" si="2"/>
        <v>0</v>
      </c>
      <c r="I25" s="8">
        <f t="shared" si="3"/>
        <v>0</v>
      </c>
      <c r="J25" s="8">
        <f t="shared" si="4"/>
        <v>0</v>
      </c>
      <c r="K25" s="8">
        <f t="shared" si="5"/>
        <v>0</v>
      </c>
      <c r="L25" s="8">
        <f t="shared" si="6"/>
        <v>0</v>
      </c>
      <c r="M25" s="8">
        <f t="shared" si="7"/>
        <v>0</v>
      </c>
      <c r="N25" s="8">
        <f t="shared" si="8"/>
        <v>0</v>
      </c>
      <c r="O25" s="8">
        <f t="shared" si="9"/>
        <v>0</v>
      </c>
      <c r="P25" s="8">
        <f t="shared" si="10"/>
        <v>0</v>
      </c>
      <c r="Q25" s="8">
        <f t="shared" si="11"/>
        <v>0</v>
      </c>
      <c r="R25" s="8">
        <f t="shared" si="12"/>
        <v>0</v>
      </c>
      <c r="S25" s="8">
        <f t="shared" si="13"/>
        <v>0</v>
      </c>
      <c r="T25" s="8" t="b">
        <f t="shared" si="14"/>
        <v>0</v>
      </c>
      <c r="U25" s="12">
        <f t="shared" si="15"/>
        <v>0</v>
      </c>
      <c r="V25" s="12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s="4" customFormat="1" ht="15" customHeight="1">
      <c r="A26" s="66" t="s">
        <v>26</v>
      </c>
      <c r="B26" s="67">
        <f>AG10</f>
        <v>0</v>
      </c>
      <c r="C26" s="76"/>
      <c r="D26" s="68" t="b">
        <f t="shared" si="1"/>
        <v>0</v>
      </c>
      <c r="E26" s="77"/>
      <c r="F26" s="77"/>
      <c r="G26" s="77"/>
      <c r="H26" s="86">
        <f t="shared" si="2"/>
        <v>0</v>
      </c>
      <c r="I26" s="8">
        <f t="shared" si="3"/>
        <v>0</v>
      </c>
      <c r="J26" s="8">
        <f t="shared" si="4"/>
        <v>0</v>
      </c>
      <c r="K26" s="8">
        <f t="shared" si="5"/>
        <v>0</v>
      </c>
      <c r="L26" s="8">
        <f t="shared" si="6"/>
        <v>0</v>
      </c>
      <c r="M26" s="8">
        <f t="shared" si="7"/>
        <v>0</v>
      </c>
      <c r="N26" s="8">
        <f t="shared" si="8"/>
        <v>0</v>
      </c>
      <c r="O26" s="8">
        <f t="shared" si="9"/>
        <v>0</v>
      </c>
      <c r="P26" s="8">
        <f t="shared" si="10"/>
        <v>0</v>
      </c>
      <c r="Q26" s="8">
        <f t="shared" si="11"/>
        <v>0</v>
      </c>
      <c r="R26" s="8">
        <f t="shared" si="12"/>
        <v>0</v>
      </c>
      <c r="S26" s="8">
        <f t="shared" si="13"/>
        <v>0</v>
      </c>
      <c r="T26" s="8" t="b">
        <f t="shared" si="14"/>
        <v>0</v>
      </c>
      <c r="U26" s="12">
        <f t="shared" si="15"/>
        <v>0</v>
      </c>
      <c r="V26" s="12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s="4" customFormat="1" ht="15" customHeight="1">
      <c r="A27" s="66" t="s">
        <v>32</v>
      </c>
      <c r="B27" s="67"/>
      <c r="C27" s="76"/>
      <c r="D27" s="68" t="b">
        <f t="shared" si="1"/>
        <v>0</v>
      </c>
      <c r="E27" s="77"/>
      <c r="F27" s="77"/>
      <c r="G27" s="77"/>
      <c r="H27" s="86">
        <f t="shared" si="2"/>
        <v>0</v>
      </c>
      <c r="I27" s="8">
        <f t="shared" si="3"/>
        <v>0</v>
      </c>
      <c r="J27" s="8">
        <f t="shared" si="4"/>
        <v>0</v>
      </c>
      <c r="K27" s="8">
        <f t="shared" si="5"/>
        <v>0</v>
      </c>
      <c r="L27" s="8">
        <f t="shared" si="6"/>
        <v>0</v>
      </c>
      <c r="M27" s="8">
        <f t="shared" si="7"/>
        <v>0</v>
      </c>
      <c r="N27" s="8">
        <f t="shared" si="8"/>
        <v>0</v>
      </c>
      <c r="O27" s="8">
        <f t="shared" si="9"/>
        <v>0</v>
      </c>
      <c r="P27" s="8">
        <f t="shared" si="10"/>
        <v>0</v>
      </c>
      <c r="Q27" s="8">
        <f t="shared" si="11"/>
        <v>0</v>
      </c>
      <c r="R27" s="8">
        <f t="shared" si="12"/>
        <v>0</v>
      </c>
      <c r="S27" s="8">
        <f t="shared" si="13"/>
        <v>0</v>
      </c>
      <c r="T27" s="8" t="b">
        <f t="shared" si="14"/>
        <v>0</v>
      </c>
      <c r="U27" s="12">
        <f t="shared" si="15"/>
        <v>0</v>
      </c>
      <c r="V27" s="12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s="4" customFormat="1" ht="15" customHeight="1">
      <c r="A28" s="66" t="s">
        <v>33</v>
      </c>
      <c r="B28" s="67"/>
      <c r="C28" s="76"/>
      <c r="D28" s="68" t="b">
        <f t="shared" si="1"/>
        <v>0</v>
      </c>
      <c r="E28" s="77"/>
      <c r="F28" s="77"/>
      <c r="G28" s="77"/>
      <c r="H28" s="86">
        <f t="shared" si="2"/>
        <v>0</v>
      </c>
      <c r="I28" s="8">
        <f t="shared" si="3"/>
        <v>0</v>
      </c>
      <c r="J28" s="8">
        <f t="shared" si="4"/>
        <v>0</v>
      </c>
      <c r="K28" s="8">
        <f t="shared" si="5"/>
        <v>0</v>
      </c>
      <c r="L28" s="8">
        <f t="shared" si="6"/>
        <v>0</v>
      </c>
      <c r="M28" s="8">
        <f t="shared" si="7"/>
        <v>0</v>
      </c>
      <c r="N28" s="8">
        <f t="shared" si="8"/>
        <v>0</v>
      </c>
      <c r="O28" s="8">
        <f t="shared" si="9"/>
        <v>0</v>
      </c>
      <c r="P28" s="8">
        <f t="shared" si="10"/>
        <v>0</v>
      </c>
      <c r="Q28" s="8">
        <f t="shared" si="11"/>
        <v>0</v>
      </c>
      <c r="R28" s="8">
        <f t="shared" si="12"/>
        <v>0</v>
      </c>
      <c r="S28" s="8">
        <f t="shared" si="13"/>
        <v>0</v>
      </c>
      <c r="T28" s="8" t="b">
        <f t="shared" si="14"/>
        <v>0</v>
      </c>
      <c r="U28" s="12">
        <f t="shared" si="15"/>
        <v>0</v>
      </c>
      <c r="V28" s="12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s="4" customFormat="1" ht="15" customHeight="1">
      <c r="A29" s="66" t="s">
        <v>34</v>
      </c>
      <c r="B29" s="67"/>
      <c r="C29" s="76"/>
      <c r="D29" s="68" t="b">
        <f t="shared" si="1"/>
        <v>0</v>
      </c>
      <c r="E29" s="77"/>
      <c r="F29" s="77"/>
      <c r="G29" s="77"/>
      <c r="H29" s="86">
        <f>E29*F29*G29/1000000</f>
        <v>0</v>
      </c>
      <c r="I29" s="8">
        <f t="shared" si="3"/>
        <v>0</v>
      </c>
      <c r="J29" s="8">
        <f t="shared" si="4"/>
        <v>0</v>
      </c>
      <c r="K29" s="8">
        <f t="shared" si="5"/>
        <v>0</v>
      </c>
      <c r="L29" s="8">
        <f t="shared" si="6"/>
        <v>0</v>
      </c>
      <c r="M29" s="8">
        <f t="shared" si="7"/>
        <v>0</v>
      </c>
      <c r="N29" s="8">
        <f t="shared" si="8"/>
        <v>0</v>
      </c>
      <c r="O29" s="8">
        <f t="shared" si="9"/>
        <v>0</v>
      </c>
      <c r="P29" s="8">
        <f t="shared" si="10"/>
        <v>0</v>
      </c>
      <c r="Q29" s="8">
        <f t="shared" si="11"/>
        <v>0</v>
      </c>
      <c r="R29" s="8">
        <f t="shared" si="12"/>
        <v>0</v>
      </c>
      <c r="S29" s="8">
        <f t="shared" si="13"/>
        <v>0</v>
      </c>
      <c r="T29" s="8" t="b">
        <f t="shared" si="14"/>
        <v>0</v>
      </c>
      <c r="U29" s="12">
        <f t="shared" si="15"/>
        <v>0</v>
      </c>
      <c r="V29" s="12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18" customHeight="1">
      <c r="A30" s="78" t="s">
        <v>54</v>
      </c>
      <c r="B30" s="79">
        <v>1</v>
      </c>
      <c r="C30" s="80"/>
      <c r="D30" s="99" t="s">
        <v>43</v>
      </c>
      <c r="E30" s="101">
        <f>U30</f>
        <v>0</v>
      </c>
      <c r="F30" s="80"/>
      <c r="G30" s="80"/>
      <c r="H30" s="103">
        <f aca="true" t="shared" si="24" ref="H30:M30">SUM(H2:H29)</f>
        <v>0</v>
      </c>
      <c r="I30" s="11">
        <f t="shared" si="24"/>
        <v>0</v>
      </c>
      <c r="J30" s="11">
        <f t="shared" si="24"/>
        <v>0</v>
      </c>
      <c r="K30" s="11">
        <f t="shared" si="24"/>
        <v>0</v>
      </c>
      <c r="L30" s="11">
        <f t="shared" si="24"/>
        <v>0</v>
      </c>
      <c r="M30" s="11">
        <f t="shared" si="24"/>
        <v>0</v>
      </c>
      <c r="N30" s="11">
        <f aca="true" t="shared" si="25" ref="N30:S30">SUM(N2:N29)</f>
        <v>0</v>
      </c>
      <c r="O30" s="11">
        <f t="shared" si="25"/>
        <v>0</v>
      </c>
      <c r="P30" s="11">
        <f t="shared" si="25"/>
        <v>0</v>
      </c>
      <c r="Q30" s="11">
        <f t="shared" si="25"/>
        <v>0</v>
      </c>
      <c r="R30" s="11">
        <f t="shared" si="25"/>
        <v>0</v>
      </c>
      <c r="S30" s="11">
        <f t="shared" si="25"/>
        <v>0</v>
      </c>
      <c r="T30" s="13">
        <f>SUM(T2:T29)</f>
        <v>0</v>
      </c>
      <c r="U30" s="13">
        <f>SUM(U2:U29)</f>
        <v>0</v>
      </c>
      <c r="V30" s="1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" customHeight="1" thickBot="1">
      <c r="A31" s="81" t="s">
        <v>55</v>
      </c>
      <c r="B31" s="82">
        <v>2</v>
      </c>
      <c r="C31" s="83"/>
      <c r="D31" s="100"/>
      <c r="E31" s="102"/>
      <c r="F31" s="83"/>
      <c r="G31" s="83"/>
      <c r="H31" s="104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" customHeight="1" thickBot="1" thickTop="1">
      <c r="A32" s="7" t="s">
        <v>56</v>
      </c>
      <c r="B32" s="7">
        <v>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" customHeight="1" thickBot="1">
      <c r="A33" s="6" t="s">
        <v>57</v>
      </c>
      <c r="B33" s="6">
        <v>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" customHeight="1" thickBot="1">
      <c r="A34" s="6" t="s">
        <v>58</v>
      </c>
      <c r="B34" s="6">
        <v>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</sheetData>
  <sheetProtection/>
  <mergeCells count="3">
    <mergeCell ref="D30:D31"/>
    <mergeCell ref="E30:E31"/>
    <mergeCell ref="H30:H3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F67"/>
  <sheetViews>
    <sheetView zoomScalePageLayoutView="0" workbookViewId="0" topLeftCell="A1">
      <selection activeCell="O6" sqref="O6:O7"/>
    </sheetView>
  </sheetViews>
  <sheetFormatPr defaultColWidth="9.140625" defaultRowHeight="12.75"/>
  <cols>
    <col min="1" max="1" width="24.7109375" style="0" customWidth="1"/>
    <col min="2" max="2" width="9.421875" style="0" customWidth="1"/>
    <col min="4" max="4" width="25.140625" style="0" customWidth="1"/>
    <col min="5" max="5" width="11.421875" style="0" customWidth="1"/>
    <col min="7" max="7" width="10.00390625" style="0" customWidth="1"/>
    <col min="8" max="8" width="11.8515625" style="0" customWidth="1"/>
    <col min="9" max="11" width="12.7109375" style="0" hidden="1" customWidth="1"/>
    <col min="12" max="12" width="13.57421875" style="0" hidden="1" customWidth="1"/>
  </cols>
  <sheetData>
    <row r="1" spans="1:32" ht="23.25" customHeight="1" thickTop="1">
      <c r="A1" s="63" t="s">
        <v>61</v>
      </c>
      <c r="B1" s="64" t="s">
        <v>37</v>
      </c>
      <c r="C1" s="64" t="s">
        <v>3</v>
      </c>
      <c r="D1" s="64" t="s">
        <v>38</v>
      </c>
      <c r="E1" s="64" t="s">
        <v>1</v>
      </c>
      <c r="F1" s="64" t="s">
        <v>2</v>
      </c>
      <c r="G1" s="64" t="s">
        <v>0</v>
      </c>
      <c r="H1" s="65" t="s">
        <v>4</v>
      </c>
      <c r="I1" s="5" t="s">
        <v>7</v>
      </c>
      <c r="J1" s="5" t="s">
        <v>39</v>
      </c>
      <c r="K1" s="5"/>
      <c r="L1" s="16" t="s">
        <v>7</v>
      </c>
      <c r="M1" s="1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4" customFormat="1" ht="15" customHeight="1">
      <c r="A2" s="66" t="s">
        <v>7</v>
      </c>
      <c r="B2" s="67">
        <f>L10</f>
        <v>0</v>
      </c>
      <c r="C2" s="76"/>
      <c r="D2" s="68" t="b">
        <f>IF(C2=1,$A$30,IF(C2=2,#REF!,IF(C2=3,#REF!)))</f>
        <v>0</v>
      </c>
      <c r="E2" s="77"/>
      <c r="F2" s="77"/>
      <c r="G2" s="77"/>
      <c r="H2" s="86">
        <f>(IF(C2&gt;0,E2*F2/1000000))*G2</f>
        <v>0</v>
      </c>
      <c r="I2" s="8">
        <f>(IF(C2=1,(((E2+50)*2)+((F2+50)*2))))*G2</f>
        <v>0</v>
      </c>
      <c r="J2" s="12">
        <f>((IF(C2=1,((E2-80)*(F2-80))))*G2)/1000000</f>
        <v>0</v>
      </c>
      <c r="K2" s="10">
        <v>7</v>
      </c>
      <c r="L2" s="17" t="b">
        <f>IF(I30&gt;1,IF(I30&lt;5800,1,IF(I30&lt;11600,2,IF(I30&lt;17400,3,IF(I30&lt;23200,4,IF(I30&lt;29000,5,IF(I30&lt;34800,6,IF(I30&lt;40600,7))))))))</f>
        <v>0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4" customFormat="1" ht="15" customHeight="1">
      <c r="A3" s="66" t="s">
        <v>27</v>
      </c>
      <c r="B3" s="67"/>
      <c r="C3" s="76"/>
      <c r="D3" s="68" t="b">
        <f>IF(C3=1,$A$30,IF(C3=2,#REF!,IF(C3=3,#REF!)))</f>
        <v>0</v>
      </c>
      <c r="E3" s="77"/>
      <c r="F3" s="77"/>
      <c r="G3" s="77"/>
      <c r="H3" s="86">
        <f aca="true" t="shared" si="0" ref="H3:H28">(IF(C3&gt;0,E3*F3/1000000))*G3</f>
        <v>0</v>
      </c>
      <c r="I3" s="8">
        <f aca="true" t="shared" si="1" ref="I3:I29">(IF(C3=1,(((E3+50)*2)+((F3+50)*2))))*G3</f>
        <v>0</v>
      </c>
      <c r="J3" s="12">
        <f aca="true" t="shared" si="2" ref="J3:J29">((IF(C3=1,((E3-80)*(F3-80))))*G3)/1000000</f>
        <v>0</v>
      </c>
      <c r="K3" s="10">
        <v>14</v>
      </c>
      <c r="L3" s="17" t="b">
        <f>IF(I30&gt;40600,IF(I30&lt;46400,8,IF(I30&lt;52200,9,IF(I30&lt;58000,10,IF(I30&lt;63800,11,IF(I30&lt;69600,12,IF(I30&lt;75400,13,IF(I30&lt;81200,14))))))))</f>
        <v>0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4" customFormat="1" ht="15" customHeight="1">
      <c r="A4" s="66" t="s">
        <v>28</v>
      </c>
      <c r="B4" s="67"/>
      <c r="C4" s="76"/>
      <c r="D4" s="68" t="b">
        <f>IF(C4=1,$A$30,IF(C4=2,#REF!,IF(C4=3,#REF!)))</f>
        <v>0</v>
      </c>
      <c r="E4" s="77"/>
      <c r="F4" s="77"/>
      <c r="G4" s="77"/>
      <c r="H4" s="86">
        <f t="shared" si="0"/>
        <v>0</v>
      </c>
      <c r="I4" s="8">
        <f t="shared" si="1"/>
        <v>0</v>
      </c>
      <c r="J4" s="12">
        <f t="shared" si="2"/>
        <v>0</v>
      </c>
      <c r="K4" s="10">
        <v>21</v>
      </c>
      <c r="L4" s="17" t="b">
        <f>IF(I30&gt;81200,IF(I30&lt;87000,15,IF(I30&lt;92800,16,IF(I30&lt;98600,17,IF(I30&lt;104400,18,IF(I30&lt;110200,19,IF(I30&lt;11600,20,IF(I30&lt;121800,21))))))))</f>
        <v>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s="4" customFormat="1" ht="15" customHeight="1">
      <c r="A5" s="66" t="s">
        <v>9</v>
      </c>
      <c r="B5" s="67"/>
      <c r="C5" s="76"/>
      <c r="D5" s="68" t="b">
        <f>IF(C5=1,$A$30,IF(C5=2,#REF!,IF(C5=3,#REF!)))</f>
        <v>0</v>
      </c>
      <c r="E5" s="77"/>
      <c r="F5" s="77"/>
      <c r="G5" s="77"/>
      <c r="H5" s="86">
        <f t="shared" si="0"/>
        <v>0</v>
      </c>
      <c r="I5" s="8">
        <f t="shared" si="1"/>
        <v>0</v>
      </c>
      <c r="J5" s="12">
        <f t="shared" si="2"/>
        <v>0</v>
      </c>
      <c r="K5" s="10">
        <v>28</v>
      </c>
      <c r="L5" s="17" t="b">
        <f>IF(I30&gt;121800,IF(I30&lt;127600,22,IF(I30&lt;133400,23,IF(I30&lt;139200,24,IF(I30&lt;145000,25,IF(I30&lt;150800,26,IF(I30&lt;156600,27,IF(I30&lt;162400,28))))))))</f>
        <v>0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s="4" customFormat="1" ht="15" customHeight="1">
      <c r="A6" s="66" t="s">
        <v>10</v>
      </c>
      <c r="B6" s="67"/>
      <c r="C6" s="76"/>
      <c r="D6" s="68" t="b">
        <f>IF(C6=1,$A$30,IF(C6=2,#REF!,IF(C6=3,#REF!)))</f>
        <v>0</v>
      </c>
      <c r="E6" s="77"/>
      <c r="F6" s="77"/>
      <c r="G6" s="77"/>
      <c r="H6" s="86">
        <f t="shared" si="0"/>
        <v>0</v>
      </c>
      <c r="I6" s="8">
        <f t="shared" si="1"/>
        <v>0</v>
      </c>
      <c r="J6" s="12">
        <f t="shared" si="2"/>
        <v>0</v>
      </c>
      <c r="K6" s="10">
        <v>35</v>
      </c>
      <c r="L6" s="18" t="b">
        <f>IF(I30&gt;162400,IF(I30&lt;168200,29,IF(I30&lt;174000,30,IF(I30&lt;179800,31,IF(I30&lt;185600,32,IF(I30&lt;191400,33,IF(I30&lt;197200,34,IF(I30&lt;203000,35))))))))</f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4" customFormat="1" ht="15" customHeight="1">
      <c r="A7" s="66" t="s">
        <v>12</v>
      </c>
      <c r="B7" s="67"/>
      <c r="C7" s="76"/>
      <c r="D7" s="68" t="b">
        <f>IF(C7=1,$A$30,IF(C7=2,#REF!,IF(C7=3,#REF!)))</f>
        <v>0</v>
      </c>
      <c r="E7" s="77"/>
      <c r="F7" s="77"/>
      <c r="G7" s="77"/>
      <c r="H7" s="86">
        <f t="shared" si="0"/>
        <v>0</v>
      </c>
      <c r="I7" s="8">
        <f t="shared" si="1"/>
        <v>0</v>
      </c>
      <c r="J7" s="12">
        <f t="shared" si="2"/>
        <v>0</v>
      </c>
      <c r="K7" s="10">
        <v>42</v>
      </c>
      <c r="L7" s="17" t="b">
        <f>IF(I30&gt;203000,IF(I30&lt;208800,36,IF(I30&lt;214600,37,IF(I30&lt;220400,38,IF(I30&lt;226200,39,IF(I30&lt;232000,40,IF(I30&lt;237800,41,IF(I30&lt;243600,42))))))))</f>
        <v>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4" customFormat="1" ht="15" customHeight="1">
      <c r="A8" s="66" t="s">
        <v>29</v>
      </c>
      <c r="B8" s="67"/>
      <c r="C8" s="76"/>
      <c r="D8" s="68" t="b">
        <f>IF(C8=1,$A$30,IF(C8=2,#REF!,IF(C8=3,#REF!)))</f>
        <v>0</v>
      </c>
      <c r="E8" s="77"/>
      <c r="F8" s="77"/>
      <c r="G8" s="77"/>
      <c r="H8" s="86">
        <f t="shared" si="0"/>
        <v>0</v>
      </c>
      <c r="I8" s="8">
        <f t="shared" si="1"/>
        <v>0</v>
      </c>
      <c r="J8" s="12">
        <f t="shared" si="2"/>
        <v>0</v>
      </c>
      <c r="K8" s="10">
        <v>49</v>
      </c>
      <c r="L8" s="17" t="b">
        <f>IF(I30&gt;243600,IF(I30&lt;249400,43,IF(I30&lt;255200,44,IF(I30&lt;261000,45,IF(I30&lt;266800,46,IF(I30&lt;272600,47,IF(I30&lt;278400,48,IF(I30&lt;284200,49))))))))</f>
        <v>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4" customFormat="1" ht="15" customHeight="1">
      <c r="A9" s="66" t="s">
        <v>13</v>
      </c>
      <c r="B9" s="67"/>
      <c r="C9" s="76"/>
      <c r="D9" s="68" t="b">
        <f>IF(C9=1,$A$30,IF(C9=2,#REF!,IF(C9=3,#REF!)))</f>
        <v>0</v>
      </c>
      <c r="E9" s="77"/>
      <c r="F9" s="77"/>
      <c r="G9" s="77"/>
      <c r="H9" s="86">
        <f t="shared" si="0"/>
        <v>0</v>
      </c>
      <c r="I9" s="8">
        <f t="shared" si="1"/>
        <v>0</v>
      </c>
      <c r="J9" s="12">
        <f t="shared" si="2"/>
        <v>0</v>
      </c>
      <c r="K9" s="10">
        <v>56</v>
      </c>
      <c r="L9" s="17" t="b">
        <f>IF(I30&gt;284200,IF(I30&lt;290000,50,IF(I30&lt;295800,51,IF(I30&lt;301600,52,IF(I30&lt;307400,53,IF(I30&lt;313200,54,IF(I30&lt;319000,55,IF(I30&lt;324800,56))))))))</f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4" customFormat="1" ht="15" customHeight="1">
      <c r="A10" s="66" t="s">
        <v>14</v>
      </c>
      <c r="B10" s="67"/>
      <c r="C10" s="76"/>
      <c r="D10" s="68" t="b">
        <f>IF(C10=1,$A$30,IF(C10=2,#REF!,IF(C10=3,#REF!)))</f>
        <v>0</v>
      </c>
      <c r="E10" s="77"/>
      <c r="F10" s="77"/>
      <c r="G10" s="77"/>
      <c r="H10" s="86">
        <f t="shared" si="0"/>
        <v>0</v>
      </c>
      <c r="I10" s="8">
        <f t="shared" si="1"/>
        <v>0</v>
      </c>
      <c r="J10" s="12">
        <f t="shared" si="2"/>
        <v>0</v>
      </c>
      <c r="K10" s="12"/>
      <c r="L10" s="16">
        <f>SUM(L2:L9)</f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4" customFormat="1" ht="15" customHeight="1">
      <c r="A11" s="66" t="s">
        <v>15</v>
      </c>
      <c r="B11" s="67"/>
      <c r="C11" s="76"/>
      <c r="D11" s="68" t="b">
        <f>IF(C11=1,$A$30,IF(C11=2,#REF!,IF(C11=3,#REF!)))</f>
        <v>0</v>
      </c>
      <c r="E11" s="77"/>
      <c r="F11" s="77"/>
      <c r="G11" s="77"/>
      <c r="H11" s="86">
        <f t="shared" si="0"/>
        <v>0</v>
      </c>
      <c r="I11" s="8">
        <f t="shared" si="1"/>
        <v>0</v>
      </c>
      <c r="J11" s="12">
        <f t="shared" si="2"/>
        <v>0</v>
      </c>
      <c r="K11" s="12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4" customFormat="1" ht="15" customHeight="1">
      <c r="A12" s="66" t="s">
        <v>16</v>
      </c>
      <c r="B12" s="67"/>
      <c r="C12" s="76"/>
      <c r="D12" s="68" t="b">
        <f>IF(C12=1,$A$30,IF(C12=2,#REF!,IF(C12=3,#REF!)))</f>
        <v>0</v>
      </c>
      <c r="E12" s="77"/>
      <c r="F12" s="77"/>
      <c r="G12" s="77"/>
      <c r="H12" s="86">
        <f t="shared" si="0"/>
        <v>0</v>
      </c>
      <c r="I12" s="8">
        <f t="shared" si="1"/>
        <v>0</v>
      </c>
      <c r="J12" s="12">
        <f t="shared" si="2"/>
        <v>0</v>
      </c>
      <c r="K12" s="12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4" customFormat="1" ht="15" customHeight="1">
      <c r="A13" s="66" t="s">
        <v>17</v>
      </c>
      <c r="B13" s="67">
        <f>B2</f>
        <v>0</v>
      </c>
      <c r="C13" s="76"/>
      <c r="D13" s="68" t="b">
        <f>IF(C13=1,$A$30,IF(C13=2,#REF!,IF(C13=3,#REF!)))</f>
        <v>0</v>
      </c>
      <c r="E13" s="77"/>
      <c r="F13" s="77"/>
      <c r="G13" s="77"/>
      <c r="H13" s="86">
        <f t="shared" si="0"/>
        <v>0</v>
      </c>
      <c r="I13" s="8">
        <f t="shared" si="1"/>
        <v>0</v>
      </c>
      <c r="J13" s="12">
        <f t="shared" si="2"/>
        <v>0</v>
      </c>
      <c r="K13" s="12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4" customFormat="1" ht="15" customHeight="1">
      <c r="A14" s="66" t="s">
        <v>18</v>
      </c>
      <c r="B14" s="67"/>
      <c r="C14" s="76"/>
      <c r="D14" s="68" t="b">
        <f>IF(C14=1,$A$30,IF(C14=2,#REF!,IF(C14=3,#REF!)))</f>
        <v>0</v>
      </c>
      <c r="E14" s="77"/>
      <c r="F14" s="77"/>
      <c r="G14" s="77"/>
      <c r="H14" s="86">
        <f t="shared" si="0"/>
        <v>0</v>
      </c>
      <c r="I14" s="8">
        <f t="shared" si="1"/>
        <v>0</v>
      </c>
      <c r="J14" s="12">
        <f t="shared" si="2"/>
        <v>0</v>
      </c>
      <c r="K14" s="12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4" customFormat="1" ht="15" customHeight="1">
      <c r="A15" s="66" t="s">
        <v>19</v>
      </c>
      <c r="B15" s="67"/>
      <c r="C15" s="76"/>
      <c r="D15" s="68" t="b">
        <f>IF(C15=1,$A$30,IF(C15=2,#REF!,IF(C15=3,#REF!)))</f>
        <v>0</v>
      </c>
      <c r="E15" s="77"/>
      <c r="F15" s="77"/>
      <c r="G15" s="77"/>
      <c r="H15" s="86">
        <f t="shared" si="0"/>
        <v>0</v>
      </c>
      <c r="I15" s="8">
        <f t="shared" si="1"/>
        <v>0</v>
      </c>
      <c r="J15" s="12">
        <f t="shared" si="2"/>
        <v>0</v>
      </c>
      <c r="K15" s="12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4" customFormat="1" ht="15" customHeight="1">
      <c r="A16" s="66" t="s">
        <v>20</v>
      </c>
      <c r="B16" s="67"/>
      <c r="C16" s="76"/>
      <c r="D16" s="68" t="b">
        <f>IF(C16=1,$A$30,IF(C16=2,#REF!,IF(C16=3,#REF!)))</f>
        <v>0</v>
      </c>
      <c r="E16" s="77"/>
      <c r="F16" s="77"/>
      <c r="G16" s="77"/>
      <c r="H16" s="86">
        <f t="shared" si="0"/>
        <v>0</v>
      </c>
      <c r="I16" s="8">
        <f t="shared" si="1"/>
        <v>0</v>
      </c>
      <c r="J16" s="12">
        <f t="shared" si="2"/>
        <v>0</v>
      </c>
      <c r="K16" s="1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4" customFormat="1" ht="15" customHeight="1">
      <c r="A17" s="66" t="s">
        <v>31</v>
      </c>
      <c r="B17" s="67"/>
      <c r="C17" s="76"/>
      <c r="D17" s="68" t="b">
        <f>IF(C17=1,$A$30,IF(C17=2,#REF!,IF(C17=3,#REF!)))</f>
        <v>0</v>
      </c>
      <c r="E17" s="77"/>
      <c r="F17" s="77"/>
      <c r="G17" s="77"/>
      <c r="H17" s="86">
        <f t="shared" si="0"/>
        <v>0</v>
      </c>
      <c r="I17" s="8">
        <f t="shared" si="1"/>
        <v>0</v>
      </c>
      <c r="J17" s="12">
        <f t="shared" si="2"/>
        <v>0</v>
      </c>
      <c r="K17" s="12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4" customFormat="1" ht="15" customHeight="1">
      <c r="A18" s="66" t="s">
        <v>30</v>
      </c>
      <c r="B18" s="67"/>
      <c r="C18" s="76"/>
      <c r="D18" s="68" t="b">
        <f>IF(C18=1,$A$30,IF(C18=2,#REF!,IF(C18=3,#REF!)))</f>
        <v>0</v>
      </c>
      <c r="E18" s="77"/>
      <c r="F18" s="77"/>
      <c r="G18" s="77"/>
      <c r="H18" s="86">
        <f t="shared" si="0"/>
        <v>0</v>
      </c>
      <c r="I18" s="8">
        <f t="shared" si="1"/>
        <v>0</v>
      </c>
      <c r="J18" s="12">
        <f t="shared" si="2"/>
        <v>0</v>
      </c>
      <c r="K18" s="1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4" customFormat="1" ht="15" customHeight="1">
      <c r="A19" s="66" t="s">
        <v>21</v>
      </c>
      <c r="B19" s="67"/>
      <c r="C19" s="76"/>
      <c r="D19" s="68" t="b">
        <f>IF(C19=1,$A$30,IF(C19=2,#REF!,IF(C19=3,#REF!)))</f>
        <v>0</v>
      </c>
      <c r="E19" s="77"/>
      <c r="F19" s="77"/>
      <c r="G19" s="77"/>
      <c r="H19" s="86">
        <f t="shared" si="0"/>
        <v>0</v>
      </c>
      <c r="I19" s="8">
        <f t="shared" si="1"/>
        <v>0</v>
      </c>
      <c r="J19" s="12">
        <f t="shared" si="2"/>
        <v>0</v>
      </c>
      <c r="K19" s="1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4" customFormat="1" ht="15" customHeight="1">
      <c r="A20" s="66" t="s">
        <v>35</v>
      </c>
      <c r="B20" s="67"/>
      <c r="C20" s="76"/>
      <c r="D20" s="68" t="b">
        <f>IF(C20=1,$A$30,IF(C20=2,#REF!,IF(C20=3,#REF!)))</f>
        <v>0</v>
      </c>
      <c r="E20" s="77"/>
      <c r="F20" s="77"/>
      <c r="G20" s="77"/>
      <c r="H20" s="86">
        <f t="shared" si="0"/>
        <v>0</v>
      </c>
      <c r="I20" s="8">
        <f t="shared" si="1"/>
        <v>0</v>
      </c>
      <c r="J20" s="12">
        <f t="shared" si="2"/>
        <v>0</v>
      </c>
      <c r="K20" s="12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4" customFormat="1" ht="15" customHeight="1">
      <c r="A21" s="66" t="s">
        <v>22</v>
      </c>
      <c r="B21" s="67"/>
      <c r="C21" s="76"/>
      <c r="D21" s="68" t="b">
        <f>IF(C21=1,$A$30,IF(C21=2,#REF!,IF(C21=3,#REF!)))</f>
        <v>0</v>
      </c>
      <c r="E21" s="77"/>
      <c r="F21" s="77"/>
      <c r="G21" s="77"/>
      <c r="H21" s="86">
        <f t="shared" si="0"/>
        <v>0</v>
      </c>
      <c r="I21" s="8">
        <f t="shared" si="1"/>
        <v>0</v>
      </c>
      <c r="J21" s="12">
        <f t="shared" si="2"/>
        <v>0</v>
      </c>
      <c r="K21" s="1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4" customFormat="1" ht="15" customHeight="1">
      <c r="A22" s="66" t="s">
        <v>36</v>
      </c>
      <c r="B22" s="67"/>
      <c r="C22" s="76"/>
      <c r="D22" s="68" t="b">
        <f>IF(C22=1,$A$30,IF(C22=2,#REF!,IF(C22=3,#REF!)))</f>
        <v>0</v>
      </c>
      <c r="E22" s="77"/>
      <c r="F22" s="77"/>
      <c r="G22" s="77"/>
      <c r="H22" s="86">
        <f t="shared" si="0"/>
        <v>0</v>
      </c>
      <c r="I22" s="8">
        <f t="shared" si="1"/>
        <v>0</v>
      </c>
      <c r="J22" s="12">
        <f t="shared" si="2"/>
        <v>0</v>
      </c>
      <c r="K22" s="12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s="4" customFormat="1" ht="15" customHeight="1">
      <c r="A23" s="66" t="s">
        <v>23</v>
      </c>
      <c r="B23" s="67"/>
      <c r="C23" s="76"/>
      <c r="D23" s="68" t="b">
        <f>IF(C23=1,$A$30,IF(C23=2,#REF!,IF(C23=3,#REF!)))</f>
        <v>0</v>
      </c>
      <c r="E23" s="77"/>
      <c r="F23" s="77"/>
      <c r="G23" s="77"/>
      <c r="H23" s="86">
        <f t="shared" si="0"/>
        <v>0</v>
      </c>
      <c r="I23" s="8">
        <f t="shared" si="1"/>
        <v>0</v>
      </c>
      <c r="J23" s="12">
        <f t="shared" si="2"/>
        <v>0</v>
      </c>
      <c r="K23" s="1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4" customFormat="1" ht="15" customHeight="1">
      <c r="A24" s="66" t="s">
        <v>24</v>
      </c>
      <c r="B24" s="67"/>
      <c r="C24" s="76"/>
      <c r="D24" s="68" t="b">
        <f>IF(C24=1,$A$30,IF(C24=2,#REF!,IF(C24=3,#REF!)))</f>
        <v>0</v>
      </c>
      <c r="E24" s="77"/>
      <c r="F24" s="77"/>
      <c r="G24" s="77"/>
      <c r="H24" s="86">
        <f t="shared" si="0"/>
        <v>0</v>
      </c>
      <c r="I24" s="8">
        <f t="shared" si="1"/>
        <v>0</v>
      </c>
      <c r="J24" s="12">
        <f t="shared" si="2"/>
        <v>0</v>
      </c>
      <c r="K24" s="12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s="4" customFormat="1" ht="15" customHeight="1">
      <c r="A25" s="66" t="s">
        <v>25</v>
      </c>
      <c r="B25" s="67"/>
      <c r="C25" s="76"/>
      <c r="D25" s="68" t="b">
        <f>IF(C25=1,$A$30,IF(C25=2,#REF!,IF(C25=3,#REF!)))</f>
        <v>0</v>
      </c>
      <c r="E25" s="77"/>
      <c r="F25" s="77"/>
      <c r="G25" s="77"/>
      <c r="H25" s="86">
        <f t="shared" si="0"/>
        <v>0</v>
      </c>
      <c r="I25" s="8">
        <f t="shared" si="1"/>
        <v>0</v>
      </c>
      <c r="J25" s="12">
        <f t="shared" si="2"/>
        <v>0</v>
      </c>
      <c r="K25" s="12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s="4" customFormat="1" ht="15" customHeight="1">
      <c r="A26" s="66" t="s">
        <v>26</v>
      </c>
      <c r="B26" s="67"/>
      <c r="C26" s="76"/>
      <c r="D26" s="68" t="b">
        <f>IF(C26=1,$A$30,IF(C26=2,#REF!,IF(C26=3,#REF!)))</f>
        <v>0</v>
      </c>
      <c r="E26" s="77"/>
      <c r="F26" s="77"/>
      <c r="G26" s="77"/>
      <c r="H26" s="86">
        <f t="shared" si="0"/>
        <v>0</v>
      </c>
      <c r="I26" s="8">
        <f t="shared" si="1"/>
        <v>0</v>
      </c>
      <c r="J26" s="12">
        <f t="shared" si="2"/>
        <v>0</v>
      </c>
      <c r="K26" s="12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4" customFormat="1" ht="15" customHeight="1">
      <c r="A27" s="66" t="s">
        <v>32</v>
      </c>
      <c r="B27" s="67"/>
      <c r="C27" s="76"/>
      <c r="D27" s="68" t="b">
        <f>IF(C27=1,$A$30,IF(C27=2,#REF!,IF(C27=3,#REF!)))</f>
        <v>0</v>
      </c>
      <c r="E27" s="77"/>
      <c r="F27" s="77"/>
      <c r="G27" s="77"/>
      <c r="H27" s="86">
        <f t="shared" si="0"/>
        <v>0</v>
      </c>
      <c r="I27" s="8">
        <f t="shared" si="1"/>
        <v>0</v>
      </c>
      <c r="J27" s="12">
        <f t="shared" si="2"/>
        <v>0</v>
      </c>
      <c r="K27" s="12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s="4" customFormat="1" ht="15" customHeight="1">
      <c r="A28" s="66" t="s">
        <v>33</v>
      </c>
      <c r="B28" s="67"/>
      <c r="C28" s="76"/>
      <c r="D28" s="68" t="b">
        <f>IF(C28=1,$A$30,IF(C28=2,#REF!,IF(C28=3,#REF!)))</f>
        <v>0</v>
      </c>
      <c r="E28" s="77"/>
      <c r="F28" s="77"/>
      <c r="G28" s="77"/>
      <c r="H28" s="86">
        <f t="shared" si="0"/>
        <v>0</v>
      </c>
      <c r="I28" s="8">
        <f t="shared" si="1"/>
        <v>0</v>
      </c>
      <c r="J28" s="12">
        <f t="shared" si="2"/>
        <v>0</v>
      </c>
      <c r="K28" s="12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s="4" customFormat="1" ht="15" customHeight="1">
      <c r="A29" s="66" t="s">
        <v>34</v>
      </c>
      <c r="B29" s="67"/>
      <c r="C29" s="76"/>
      <c r="D29" s="68" t="b">
        <f>IF(C29=1,$A$30,IF(C29=2,#REF!,IF(C29=3,#REF!)))</f>
        <v>0</v>
      </c>
      <c r="E29" s="77"/>
      <c r="F29" s="77"/>
      <c r="G29" s="77"/>
      <c r="H29" s="86">
        <f>E29*F29*G29/1000000</f>
        <v>0</v>
      </c>
      <c r="I29" s="8">
        <f t="shared" si="1"/>
        <v>0</v>
      </c>
      <c r="J29" s="12">
        <f t="shared" si="2"/>
        <v>0</v>
      </c>
      <c r="K29" s="12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31.5" customHeight="1" thickBot="1">
      <c r="A30" s="81" t="s">
        <v>59</v>
      </c>
      <c r="B30" s="82">
        <v>1</v>
      </c>
      <c r="C30" s="83"/>
      <c r="D30" s="88" t="s">
        <v>43</v>
      </c>
      <c r="E30" s="89">
        <f>J30</f>
        <v>0</v>
      </c>
      <c r="F30" s="83"/>
      <c r="G30" s="83"/>
      <c r="H30" s="90">
        <f>SUM(H2:H29)</f>
        <v>0</v>
      </c>
      <c r="I30" s="11">
        <f>SUM(I2:I29)</f>
        <v>0</v>
      </c>
      <c r="J30" s="13">
        <f>SUM(J2:J29)</f>
        <v>0</v>
      </c>
      <c r="K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8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55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11.140625" style="0" customWidth="1"/>
    <col min="2" max="2" width="29.28125" style="0" customWidth="1"/>
    <col min="3" max="3" width="13.140625" style="0" customWidth="1"/>
    <col min="4" max="4" width="11.57421875" style="0" hidden="1" customWidth="1"/>
    <col min="5" max="5" width="10.7109375" style="0" customWidth="1"/>
    <col min="6" max="6" width="9.57421875" style="0" customWidth="1"/>
    <col min="7" max="7" width="12.140625" style="49" customWidth="1"/>
    <col min="8" max="8" width="13.28125" style="0" customWidth="1"/>
    <col min="9" max="9" width="15.421875" style="0" customWidth="1"/>
    <col min="10" max="12" width="9.140625" style="1" hidden="1" customWidth="1"/>
    <col min="13" max="19" width="9.140625" style="1" customWidth="1"/>
  </cols>
  <sheetData>
    <row r="1" spans="1:9" ht="34.5" customHeight="1" thickBot="1">
      <c r="A1" s="57" t="s">
        <v>103</v>
      </c>
      <c r="B1" s="58" t="s">
        <v>102</v>
      </c>
      <c r="C1" s="59" t="s">
        <v>98</v>
      </c>
      <c r="D1" s="58" t="s">
        <v>6</v>
      </c>
      <c r="E1" s="58" t="s">
        <v>104</v>
      </c>
      <c r="F1" s="59" t="s">
        <v>100</v>
      </c>
      <c r="G1" s="58" t="s">
        <v>99</v>
      </c>
      <c r="H1" s="59" t="s">
        <v>62</v>
      </c>
      <c r="I1" s="60" t="s">
        <v>63</v>
      </c>
    </row>
    <row r="2" spans="1:12" ht="18" customHeight="1">
      <c r="A2" s="39" t="s">
        <v>7</v>
      </c>
      <c r="B2" s="51" t="s">
        <v>73</v>
      </c>
      <c r="C2" s="41">
        <v>1.025</v>
      </c>
      <c r="D2" s="40">
        <v>5.8</v>
      </c>
      <c r="F2" s="50">
        <f>'CỬA 1 CÁNH'!B2+'CỬA 2 CÁNH'!B2+'CỬA 3 CÁNH'!B2+'CỬA 4 CÁNH'!B2+'VÁCH KÍNH'!B2</f>
        <v>0</v>
      </c>
      <c r="G2" s="44" t="s">
        <v>60</v>
      </c>
      <c r="H2" s="44">
        <f>F2*5.8*C2</f>
        <v>0</v>
      </c>
      <c r="I2" s="54">
        <f>H2*$E$5</f>
        <v>0</v>
      </c>
      <c r="J2" s="91">
        <f>F2*5.8</f>
        <v>0</v>
      </c>
      <c r="K2" s="1">
        <f>(F2*5.8)/0.5</f>
        <v>0</v>
      </c>
      <c r="L2" s="91">
        <f>F2</f>
        <v>0</v>
      </c>
    </row>
    <row r="3" spans="1:12" ht="18" customHeight="1">
      <c r="A3" s="29" t="s">
        <v>27</v>
      </c>
      <c r="B3" s="52" t="s">
        <v>74</v>
      </c>
      <c r="C3" s="42">
        <v>1.17</v>
      </c>
      <c r="D3" s="30"/>
      <c r="E3" s="31"/>
      <c r="F3" s="50">
        <f>'CỬA 1 CÁNH'!B3+'CỬA 2 CÁNH'!B3+'CỬA 3 CÁNH'!B3+'CỬA 4 CÁNH'!B3+'VÁCH KÍNH'!B3</f>
        <v>0</v>
      </c>
      <c r="G3" s="45" t="s">
        <v>60</v>
      </c>
      <c r="H3" s="45">
        <f aca="true" t="shared" si="0" ref="H3:H29">F3*5.8*C3</f>
        <v>0</v>
      </c>
      <c r="I3" s="55">
        <f aca="true" t="shared" si="1" ref="I3:I29">H3*$E$5</f>
        <v>0</v>
      </c>
      <c r="J3" s="91">
        <f aca="true" t="shared" si="2" ref="J3:J24">F3*5.8</f>
        <v>0</v>
      </c>
      <c r="K3" s="1">
        <f>(F3*5.8)/0.5</f>
        <v>0</v>
      </c>
      <c r="L3" s="91">
        <f>F3</f>
        <v>0</v>
      </c>
    </row>
    <row r="4" spans="1:12" ht="18" customHeight="1">
      <c r="A4" s="29" t="s">
        <v>28</v>
      </c>
      <c r="B4" s="52" t="s">
        <v>75</v>
      </c>
      <c r="C4" s="42">
        <v>1.28</v>
      </c>
      <c r="D4" s="30"/>
      <c r="E4" s="31" t="s">
        <v>8</v>
      </c>
      <c r="F4" s="50">
        <f>'CỬA 1 CÁNH'!B4+'CỬA 2 CÁNH'!B4+'CỬA 3 CÁNH'!B4+'CỬA 4 CÁNH'!B4+'VÁCH KÍNH'!B4</f>
        <v>0</v>
      </c>
      <c r="G4" s="45" t="s">
        <v>60</v>
      </c>
      <c r="H4" s="45">
        <f t="shared" si="0"/>
        <v>0</v>
      </c>
      <c r="I4" s="55">
        <f t="shared" si="1"/>
        <v>0</v>
      </c>
      <c r="J4" s="91">
        <f t="shared" si="2"/>
        <v>0</v>
      </c>
      <c r="K4" s="1">
        <f>(F4*5.8)/0.5</f>
        <v>0</v>
      </c>
      <c r="L4" s="91">
        <f>F4</f>
        <v>0</v>
      </c>
    </row>
    <row r="5" spans="1:12" ht="18" customHeight="1">
      <c r="A5" s="29" t="s">
        <v>9</v>
      </c>
      <c r="B5" s="52" t="s">
        <v>76</v>
      </c>
      <c r="C5" s="42">
        <v>1.58</v>
      </c>
      <c r="D5" s="30">
        <v>5.8</v>
      </c>
      <c r="E5" s="37">
        <v>80000</v>
      </c>
      <c r="F5" s="50">
        <f>'CỬA 1 CÁNH'!B5+'CỬA 2 CÁNH'!B5+'CỬA 3 CÁNH'!B5+'CỬA 4 CÁNH'!B5+'VÁCH KÍNH'!B5</f>
        <v>0</v>
      </c>
      <c r="G5" s="45" t="s">
        <v>60</v>
      </c>
      <c r="H5" s="45">
        <f t="shared" si="0"/>
        <v>0</v>
      </c>
      <c r="I5" s="55">
        <f t="shared" si="1"/>
        <v>0</v>
      </c>
      <c r="J5" s="91">
        <f>(F5*5.8)*2</f>
        <v>0</v>
      </c>
      <c r="L5" s="91">
        <f>F5</f>
        <v>0</v>
      </c>
    </row>
    <row r="6" spans="1:12" ht="18" customHeight="1">
      <c r="A6" s="29" t="s">
        <v>10</v>
      </c>
      <c r="B6" s="52" t="s">
        <v>77</v>
      </c>
      <c r="C6" s="42">
        <v>1.16</v>
      </c>
      <c r="D6" s="30">
        <v>5.8</v>
      </c>
      <c r="E6" s="38" t="s">
        <v>11</v>
      </c>
      <c r="F6" s="50">
        <f>'CỬA 1 CÁNH'!B6+'CỬA 2 CÁNH'!B6+'CỬA 3 CÁNH'!B6+'CỬA 4 CÁNH'!B6+'VÁCH KÍNH'!B6</f>
        <v>0</v>
      </c>
      <c r="G6" s="45" t="s">
        <v>60</v>
      </c>
      <c r="H6" s="45">
        <f t="shared" si="0"/>
        <v>0</v>
      </c>
      <c r="I6" s="55">
        <f t="shared" si="1"/>
        <v>0</v>
      </c>
      <c r="J6" s="91">
        <f>(F6*5.8)*2</f>
        <v>0</v>
      </c>
      <c r="L6" s="1">
        <f>F6/2</f>
        <v>0</v>
      </c>
    </row>
    <row r="7" spans="1:10" ht="18" customHeight="1">
      <c r="A7" s="29" t="s">
        <v>12</v>
      </c>
      <c r="B7" s="52" t="s">
        <v>78</v>
      </c>
      <c r="C7" s="42">
        <v>0.99</v>
      </c>
      <c r="D7" s="30">
        <v>5.8</v>
      </c>
      <c r="E7" s="37"/>
      <c r="F7" s="50">
        <f>'CỬA 1 CÁNH'!B7+'CỬA 2 CÁNH'!B7+'CỬA 3 CÁNH'!B7+'CỬA 4 CÁNH'!B7+'VÁCH KÍNH'!B7</f>
        <v>0</v>
      </c>
      <c r="G7" s="45" t="s">
        <v>60</v>
      </c>
      <c r="H7" s="45">
        <f t="shared" si="0"/>
        <v>0</v>
      </c>
      <c r="I7" s="55">
        <f t="shared" si="1"/>
        <v>0</v>
      </c>
      <c r="J7" s="91">
        <f t="shared" si="2"/>
        <v>0</v>
      </c>
    </row>
    <row r="8" spans="1:10" ht="18" customHeight="1">
      <c r="A8" s="29" t="s">
        <v>29</v>
      </c>
      <c r="B8" s="52" t="s">
        <v>79</v>
      </c>
      <c r="C8" s="42">
        <v>0.83</v>
      </c>
      <c r="D8" s="30"/>
      <c r="E8" s="32"/>
      <c r="F8" s="50">
        <f>'CỬA 1 CÁNH'!B8+'CỬA 2 CÁNH'!B8+'CỬA 3 CÁNH'!B8+'CỬA 4 CÁNH'!B8+'VÁCH KÍNH'!B8</f>
        <v>0</v>
      </c>
      <c r="G8" s="45" t="s">
        <v>60</v>
      </c>
      <c r="H8" s="45">
        <f t="shared" si="0"/>
        <v>0</v>
      </c>
      <c r="I8" s="55">
        <f t="shared" si="1"/>
        <v>0</v>
      </c>
      <c r="J8" s="91">
        <f t="shared" si="2"/>
        <v>0</v>
      </c>
    </row>
    <row r="9" spans="1:12" ht="18" customHeight="1">
      <c r="A9" s="29" t="s">
        <v>13</v>
      </c>
      <c r="B9" s="52" t="s">
        <v>80</v>
      </c>
      <c r="C9" s="42">
        <v>1.61</v>
      </c>
      <c r="D9" s="30">
        <v>5.8</v>
      </c>
      <c r="E9" s="33"/>
      <c r="F9" s="50">
        <f>'CỬA 1 CÁNH'!B9+'CỬA 2 CÁNH'!B9+'CỬA 3 CÁNH'!B9+'CỬA 4 CÁNH'!B9+'VÁCH KÍNH'!B9</f>
        <v>0</v>
      </c>
      <c r="G9" s="45" t="s">
        <v>60</v>
      </c>
      <c r="H9" s="45">
        <f t="shared" si="0"/>
        <v>0</v>
      </c>
      <c r="I9" s="55">
        <f t="shared" si="1"/>
        <v>0</v>
      </c>
      <c r="J9" s="91">
        <f>(F9*5.8)*2</f>
        <v>0</v>
      </c>
      <c r="L9" s="91">
        <f>F9</f>
        <v>0</v>
      </c>
    </row>
    <row r="10" spans="1:12" ht="18" customHeight="1">
      <c r="A10" s="29" t="s">
        <v>14</v>
      </c>
      <c r="B10" s="52" t="s">
        <v>81</v>
      </c>
      <c r="C10" s="42">
        <v>1.206</v>
      </c>
      <c r="D10" s="30">
        <v>5.8</v>
      </c>
      <c r="E10" s="33"/>
      <c r="F10" s="50">
        <f>'CỬA 1 CÁNH'!B10+'CỬA 2 CÁNH'!B10+'CỬA 3 CÁNH'!B10+'CỬA 4 CÁNH'!B10+'VÁCH KÍNH'!B10</f>
        <v>0</v>
      </c>
      <c r="G10" s="45" t="s">
        <v>60</v>
      </c>
      <c r="H10" s="45">
        <f t="shared" si="0"/>
        <v>0</v>
      </c>
      <c r="I10" s="55">
        <f t="shared" si="1"/>
        <v>0</v>
      </c>
      <c r="J10" s="91">
        <f t="shared" si="2"/>
        <v>0</v>
      </c>
      <c r="K10" s="1">
        <f>(F10*5.8)/0.5</f>
        <v>0</v>
      </c>
      <c r="L10" s="91">
        <f>F10</f>
        <v>0</v>
      </c>
    </row>
    <row r="11" spans="1:10" ht="18" customHeight="1">
      <c r="A11" s="29" t="s">
        <v>15</v>
      </c>
      <c r="B11" s="52" t="s">
        <v>82</v>
      </c>
      <c r="C11" s="42">
        <v>1.115</v>
      </c>
      <c r="D11" s="30">
        <v>5.8</v>
      </c>
      <c r="E11" s="33"/>
      <c r="F11" s="50">
        <f>'CỬA 1 CÁNH'!B11+'CỬA 2 CÁNH'!B11+'CỬA 3 CÁNH'!B11+'CỬA 4 CÁNH'!B11+'VÁCH KÍNH'!B11</f>
        <v>0</v>
      </c>
      <c r="G11" s="45" t="s">
        <v>60</v>
      </c>
      <c r="H11" s="45">
        <f t="shared" si="0"/>
        <v>0</v>
      </c>
      <c r="I11" s="55">
        <f t="shared" si="1"/>
        <v>0</v>
      </c>
      <c r="J11" s="91">
        <f>(F11*5.8)*2</f>
        <v>0</v>
      </c>
    </row>
    <row r="12" spans="1:10" ht="18" customHeight="1">
      <c r="A12" s="29" t="s">
        <v>16</v>
      </c>
      <c r="B12" s="52" t="s">
        <v>84</v>
      </c>
      <c r="C12" s="42">
        <v>0.29</v>
      </c>
      <c r="D12" s="30">
        <v>5.8</v>
      </c>
      <c r="E12" s="33"/>
      <c r="F12" s="50">
        <f>'CỬA 1 CÁNH'!B12+'CỬA 2 CÁNH'!B12+'CỬA 3 CÁNH'!B12+'CỬA 4 CÁNH'!B12+'VÁCH KÍNH'!B12</f>
        <v>0</v>
      </c>
      <c r="G12" s="45" t="s">
        <v>60</v>
      </c>
      <c r="H12" s="45">
        <f t="shared" si="0"/>
        <v>0</v>
      </c>
      <c r="I12" s="55">
        <f t="shared" si="1"/>
        <v>0</v>
      </c>
      <c r="J12" s="91">
        <f t="shared" si="2"/>
        <v>0</v>
      </c>
    </row>
    <row r="13" spans="1:10" ht="18" customHeight="1">
      <c r="A13" s="29" t="s">
        <v>17</v>
      </c>
      <c r="B13" s="52" t="s">
        <v>83</v>
      </c>
      <c r="C13" s="42">
        <v>0.267</v>
      </c>
      <c r="D13" s="30">
        <v>5.8</v>
      </c>
      <c r="E13" s="33"/>
      <c r="F13" s="50">
        <f>'CỬA 1 CÁNH'!B13+'CỬA 2 CÁNH'!B13+'CỬA 3 CÁNH'!B13+'CỬA 4 CÁNH'!B13+'VÁCH KÍNH'!B13</f>
        <v>0</v>
      </c>
      <c r="G13" s="45" t="s">
        <v>60</v>
      </c>
      <c r="H13" s="45">
        <f t="shared" si="0"/>
        <v>0</v>
      </c>
      <c r="I13" s="55">
        <f t="shared" si="1"/>
        <v>0</v>
      </c>
      <c r="J13" s="91">
        <f t="shared" si="2"/>
        <v>0</v>
      </c>
    </row>
    <row r="14" spans="1:10" ht="18" customHeight="1">
      <c r="A14" s="29" t="s">
        <v>18</v>
      </c>
      <c r="B14" s="52" t="s">
        <v>85</v>
      </c>
      <c r="C14" s="42">
        <v>0.225</v>
      </c>
      <c r="D14" s="30">
        <v>5.8</v>
      </c>
      <c r="E14" s="33"/>
      <c r="F14" s="50">
        <f>'CỬA 1 CÁNH'!B14+'CỬA 2 CÁNH'!B14+'CỬA 3 CÁNH'!B14+'CỬA 4 CÁNH'!B14+'VÁCH KÍNH'!B14</f>
        <v>0</v>
      </c>
      <c r="G14" s="45" t="s">
        <v>60</v>
      </c>
      <c r="H14" s="45">
        <f t="shared" si="0"/>
        <v>0</v>
      </c>
      <c r="I14" s="55">
        <f t="shared" si="1"/>
        <v>0</v>
      </c>
      <c r="J14" s="91">
        <f t="shared" si="2"/>
        <v>0</v>
      </c>
    </row>
    <row r="15" spans="1:10" ht="18" customHeight="1">
      <c r="A15" s="29" t="s">
        <v>19</v>
      </c>
      <c r="B15" s="52" t="s">
        <v>86</v>
      </c>
      <c r="C15" s="42">
        <v>0.22</v>
      </c>
      <c r="D15" s="30">
        <v>5.8</v>
      </c>
      <c r="E15" s="33"/>
      <c r="F15" s="50">
        <f>'CỬA 1 CÁNH'!B15+'CỬA 2 CÁNH'!B15+'CỬA 3 CÁNH'!B15+'CỬA 4 CÁNH'!B15+'VÁCH KÍNH'!B15</f>
        <v>0</v>
      </c>
      <c r="G15" s="45" t="s">
        <v>60</v>
      </c>
      <c r="H15" s="45">
        <f t="shared" si="0"/>
        <v>0</v>
      </c>
      <c r="I15" s="55">
        <f t="shared" si="1"/>
        <v>0</v>
      </c>
      <c r="J15" s="91">
        <f t="shared" si="2"/>
        <v>0</v>
      </c>
    </row>
    <row r="16" spans="1:10" ht="18" customHeight="1">
      <c r="A16" s="29" t="s">
        <v>20</v>
      </c>
      <c r="B16" s="52" t="s">
        <v>87</v>
      </c>
      <c r="C16" s="42">
        <v>0.215</v>
      </c>
      <c r="D16" s="30">
        <v>5.8</v>
      </c>
      <c r="E16" s="33"/>
      <c r="F16" s="50">
        <f>'CỬA 1 CÁNH'!B16+'CỬA 2 CÁNH'!B16+'CỬA 3 CÁNH'!B16+'CỬA 4 CÁNH'!B16+'VÁCH KÍNH'!B16</f>
        <v>0</v>
      </c>
      <c r="G16" s="45" t="s">
        <v>60</v>
      </c>
      <c r="H16" s="45">
        <f t="shared" si="0"/>
        <v>0</v>
      </c>
      <c r="I16" s="55">
        <f t="shared" si="1"/>
        <v>0</v>
      </c>
      <c r="J16" s="91">
        <f t="shared" si="2"/>
        <v>0</v>
      </c>
    </row>
    <row r="17" spans="1:10" ht="18" customHeight="1">
      <c r="A17" s="29" t="s">
        <v>31</v>
      </c>
      <c r="B17" s="52" t="s">
        <v>88</v>
      </c>
      <c r="C17" s="42">
        <v>0.15</v>
      </c>
      <c r="D17" s="30"/>
      <c r="E17" s="33"/>
      <c r="F17" s="50">
        <f>'CỬA 1 CÁNH'!B17+'CỬA 2 CÁNH'!B17+'CỬA 3 CÁNH'!B17+'CỬA 4 CÁNH'!B17+'VÁCH KÍNH'!B17</f>
        <v>0</v>
      </c>
      <c r="G17" s="45" t="s">
        <v>60</v>
      </c>
      <c r="H17" s="45">
        <f t="shared" si="0"/>
        <v>0</v>
      </c>
      <c r="I17" s="55">
        <f t="shared" si="1"/>
        <v>0</v>
      </c>
      <c r="J17" s="91">
        <f t="shared" si="2"/>
        <v>0</v>
      </c>
    </row>
    <row r="18" spans="1:10" ht="18" customHeight="1">
      <c r="A18" s="29" t="s">
        <v>30</v>
      </c>
      <c r="B18" s="52" t="s">
        <v>89</v>
      </c>
      <c r="C18" s="42">
        <v>0.27</v>
      </c>
      <c r="D18" s="30"/>
      <c r="E18" s="33"/>
      <c r="F18" s="50">
        <f>'CỬA 1 CÁNH'!B18+'CỬA 2 CÁNH'!B18+'CỬA 3 CÁNH'!B18+'CỬA 4 CÁNH'!B18+'VÁCH KÍNH'!B18</f>
        <v>0</v>
      </c>
      <c r="G18" s="45" t="s">
        <v>60</v>
      </c>
      <c r="H18" s="45">
        <f t="shared" si="0"/>
        <v>0</v>
      </c>
      <c r="I18" s="55">
        <f t="shared" si="1"/>
        <v>0</v>
      </c>
      <c r="J18" s="91"/>
    </row>
    <row r="19" spans="1:10" ht="18" customHeight="1">
      <c r="A19" s="29" t="s">
        <v>21</v>
      </c>
      <c r="B19" s="52" t="s">
        <v>90</v>
      </c>
      <c r="C19" s="42">
        <v>0.24</v>
      </c>
      <c r="D19" s="30">
        <v>5.8</v>
      </c>
      <c r="E19" s="33"/>
      <c r="F19" s="50">
        <f>'CỬA 1 CÁNH'!B19+'CỬA 2 CÁNH'!B19+'CỬA 3 CÁNH'!B19+'CỬA 4 CÁNH'!B19+'VÁCH KÍNH'!B19</f>
        <v>0</v>
      </c>
      <c r="G19" s="45" t="s">
        <v>60</v>
      </c>
      <c r="H19" s="45">
        <f t="shared" si="0"/>
        <v>0</v>
      </c>
      <c r="I19" s="55">
        <f t="shared" si="1"/>
        <v>0</v>
      </c>
      <c r="J19" s="91"/>
    </row>
    <row r="20" spans="1:10" ht="18" customHeight="1">
      <c r="A20" s="29" t="s">
        <v>35</v>
      </c>
      <c r="B20" s="52" t="s">
        <v>91</v>
      </c>
      <c r="C20" s="42">
        <v>0.11</v>
      </c>
      <c r="D20" s="30"/>
      <c r="E20" s="33"/>
      <c r="F20" s="50">
        <f>'CỬA 1 CÁNH'!B20+'CỬA 2 CÁNH'!B20+'CỬA 3 CÁNH'!B20+'CỬA 4 CÁNH'!B20+'VÁCH KÍNH'!B20</f>
        <v>0</v>
      </c>
      <c r="G20" s="45" t="s">
        <v>60</v>
      </c>
      <c r="H20" s="45">
        <f t="shared" si="0"/>
        <v>0</v>
      </c>
      <c r="I20" s="55">
        <f t="shared" si="1"/>
        <v>0</v>
      </c>
      <c r="J20" s="91"/>
    </row>
    <row r="21" spans="1:10" ht="18" customHeight="1">
      <c r="A21" s="29" t="s">
        <v>22</v>
      </c>
      <c r="B21" s="52" t="s">
        <v>92</v>
      </c>
      <c r="C21" s="42">
        <v>0.645</v>
      </c>
      <c r="D21" s="30">
        <v>5.8</v>
      </c>
      <c r="E21" s="33"/>
      <c r="F21" s="50">
        <f>'CỬA 1 CÁNH'!B21+'CỬA 2 CÁNH'!B21+'CỬA 3 CÁNH'!B21+'CỬA 4 CÁNH'!B21+'VÁCH KÍNH'!B21</f>
        <v>0</v>
      </c>
      <c r="G21" s="45" t="s">
        <v>60</v>
      </c>
      <c r="H21" s="45">
        <f t="shared" si="0"/>
        <v>0</v>
      </c>
      <c r="I21" s="55">
        <f t="shared" si="1"/>
        <v>0</v>
      </c>
      <c r="J21" s="91"/>
    </row>
    <row r="22" spans="1:10" ht="18" customHeight="1">
      <c r="A22" s="29" t="s">
        <v>36</v>
      </c>
      <c r="B22" s="52" t="s">
        <v>93</v>
      </c>
      <c r="C22" s="42">
        <v>1.135</v>
      </c>
      <c r="D22" s="30"/>
      <c r="E22" s="33"/>
      <c r="F22" s="50">
        <f>'CỬA 1 CÁNH'!B22+'CỬA 2 CÁNH'!B22+'CỬA 3 CÁNH'!B22+'CỬA 4 CÁNH'!B22+'VÁCH KÍNH'!B22</f>
        <v>0</v>
      </c>
      <c r="G22" s="45" t="s">
        <v>60</v>
      </c>
      <c r="H22" s="45">
        <f t="shared" si="0"/>
        <v>0</v>
      </c>
      <c r="I22" s="55">
        <f t="shared" si="1"/>
        <v>0</v>
      </c>
      <c r="J22" s="91"/>
    </row>
    <row r="23" spans="1:10" ht="18" customHeight="1">
      <c r="A23" s="29" t="s">
        <v>23</v>
      </c>
      <c r="B23" s="52" t="s">
        <v>94</v>
      </c>
      <c r="C23" s="42">
        <v>1.254</v>
      </c>
      <c r="D23" s="30">
        <v>5.8</v>
      </c>
      <c r="E23" s="33"/>
      <c r="F23" s="50">
        <f>'CỬA 1 CÁNH'!B23+'CỬA 2 CÁNH'!B23+'CỬA 3 CÁNH'!B23+'CỬA 4 CÁNH'!B23+'VÁCH KÍNH'!B23</f>
        <v>0</v>
      </c>
      <c r="G23" s="45" t="s">
        <v>60</v>
      </c>
      <c r="H23" s="45">
        <f t="shared" si="0"/>
        <v>0</v>
      </c>
      <c r="I23" s="55">
        <f t="shared" si="1"/>
        <v>0</v>
      </c>
      <c r="J23" s="91">
        <f t="shared" si="2"/>
        <v>0</v>
      </c>
    </row>
    <row r="24" spans="1:10" ht="18" customHeight="1">
      <c r="A24" s="29" t="s">
        <v>24</v>
      </c>
      <c r="B24" s="52" t="s">
        <v>95</v>
      </c>
      <c r="C24" s="42">
        <v>0.92</v>
      </c>
      <c r="D24" s="30">
        <v>5.8</v>
      </c>
      <c r="E24" s="33"/>
      <c r="F24" s="50">
        <f>'CỬA 1 CÁNH'!B24+'CỬA 2 CÁNH'!B24+'CỬA 3 CÁNH'!B24+'CỬA 4 CÁNH'!B24+'VÁCH KÍNH'!B24</f>
        <v>0</v>
      </c>
      <c r="G24" s="45" t="s">
        <v>60</v>
      </c>
      <c r="H24" s="45">
        <f t="shared" si="0"/>
        <v>0</v>
      </c>
      <c r="I24" s="55">
        <f t="shared" si="1"/>
        <v>0</v>
      </c>
      <c r="J24" s="91">
        <f t="shared" si="2"/>
        <v>0</v>
      </c>
    </row>
    <row r="25" spans="1:10" ht="18" customHeight="1">
      <c r="A25" s="29" t="s">
        <v>25</v>
      </c>
      <c r="B25" s="52" t="s">
        <v>96</v>
      </c>
      <c r="C25" s="42">
        <v>0.575</v>
      </c>
      <c r="D25" s="30">
        <v>5.8</v>
      </c>
      <c r="E25" s="33"/>
      <c r="F25" s="50">
        <f>'CỬA 1 CÁNH'!B25+'CỬA 2 CÁNH'!B25+'CỬA 3 CÁNH'!B25+'CỬA 4 CÁNH'!B25+'VÁCH KÍNH'!B25</f>
        <v>0</v>
      </c>
      <c r="G25" s="45" t="s">
        <v>60</v>
      </c>
      <c r="H25" s="45">
        <f t="shared" si="0"/>
        <v>0</v>
      </c>
      <c r="I25" s="55">
        <f t="shared" si="1"/>
        <v>0</v>
      </c>
      <c r="J25" s="91"/>
    </row>
    <row r="26" spans="1:10" ht="18" customHeight="1">
      <c r="A26" s="29" t="s">
        <v>26</v>
      </c>
      <c r="B26" s="52" t="s">
        <v>97</v>
      </c>
      <c r="C26" s="42">
        <v>0.47</v>
      </c>
      <c r="D26" s="30">
        <v>5.8</v>
      </c>
      <c r="E26" s="33"/>
      <c r="F26" s="50">
        <f>'CỬA 1 CÁNH'!B26+'CỬA 2 CÁNH'!B26+'CỬA 3 CÁNH'!B26+'CỬA 4 CÁNH'!B26+'VÁCH KÍNH'!B26</f>
        <v>0</v>
      </c>
      <c r="G26" s="45" t="s">
        <v>60</v>
      </c>
      <c r="H26" s="45">
        <f t="shared" si="0"/>
        <v>0</v>
      </c>
      <c r="I26" s="55">
        <f t="shared" si="1"/>
        <v>0</v>
      </c>
      <c r="J26" s="91"/>
    </row>
    <row r="27" spans="1:10" ht="18" customHeight="1">
      <c r="A27" s="29" t="s">
        <v>32</v>
      </c>
      <c r="B27" s="52" t="s">
        <v>101</v>
      </c>
      <c r="C27" s="42">
        <v>0.965</v>
      </c>
      <c r="D27" s="30"/>
      <c r="E27" s="33"/>
      <c r="F27" s="50">
        <f>'CỬA 1 CÁNH'!B27+'CỬA 2 CÁNH'!B27+'CỬA 3 CÁNH'!B27+'CỬA 4 CÁNH'!B27+'VÁCH KÍNH'!B27</f>
        <v>0</v>
      </c>
      <c r="G27" s="45" t="s">
        <v>60</v>
      </c>
      <c r="H27" s="45">
        <f t="shared" si="0"/>
        <v>0</v>
      </c>
      <c r="I27" s="55">
        <f t="shared" si="1"/>
        <v>0</v>
      </c>
      <c r="J27" s="91"/>
    </row>
    <row r="28" spans="1:10" ht="18" customHeight="1">
      <c r="A28" s="29" t="s">
        <v>33</v>
      </c>
      <c r="B28" s="52"/>
      <c r="C28" s="42">
        <v>0.54</v>
      </c>
      <c r="D28" s="30"/>
      <c r="E28" s="33"/>
      <c r="F28" s="50">
        <f>'CỬA 1 CÁNH'!B28+'CỬA 2 CÁNH'!B28+'CỬA 3 CÁNH'!B28+'CỬA 4 CÁNH'!B28+'VÁCH KÍNH'!B28</f>
        <v>0</v>
      </c>
      <c r="G28" s="45" t="s">
        <v>60</v>
      </c>
      <c r="H28" s="45">
        <f t="shared" si="0"/>
        <v>0</v>
      </c>
      <c r="I28" s="55">
        <f t="shared" si="1"/>
        <v>0</v>
      </c>
      <c r="J28" s="91"/>
    </row>
    <row r="29" spans="1:10" ht="18" customHeight="1" thickBot="1">
      <c r="A29" s="34" t="s">
        <v>34</v>
      </c>
      <c r="B29" s="53"/>
      <c r="C29" s="43">
        <v>0.5</v>
      </c>
      <c r="D29" s="35"/>
      <c r="E29" s="36"/>
      <c r="F29" s="50">
        <f>'CỬA 1 CÁNH'!B29+'CỬA 2 CÁNH'!B29+'CỬA 3 CÁNH'!B29+'CỬA 4 CÁNH'!B29+'VÁCH KÍNH'!B29</f>
        <v>0</v>
      </c>
      <c r="G29" s="46" t="s">
        <v>60</v>
      </c>
      <c r="H29" s="46">
        <f t="shared" si="0"/>
        <v>0</v>
      </c>
      <c r="I29" s="56">
        <f t="shared" si="1"/>
        <v>0</v>
      </c>
      <c r="J29" s="91"/>
    </row>
    <row r="30" spans="1:12" ht="32.25" customHeight="1" thickBot="1">
      <c r="A30" s="110" t="s">
        <v>5</v>
      </c>
      <c r="B30" s="111"/>
      <c r="C30" s="111"/>
      <c r="D30" s="62"/>
      <c r="E30" s="115" t="s">
        <v>105</v>
      </c>
      <c r="F30" s="116"/>
      <c r="G30" s="117"/>
      <c r="H30" s="61">
        <f>SUM(H2:H29)</f>
        <v>0</v>
      </c>
      <c r="I30" s="28">
        <f>SUM(I2:I29)</f>
        <v>0</v>
      </c>
      <c r="J30" s="91">
        <f>SUM(J2:J29)</f>
        <v>0</v>
      </c>
      <c r="K30" s="1">
        <f>SUM(K2:K29)</f>
        <v>0</v>
      </c>
      <c r="L30" s="91">
        <f>SUM(L2:L29)</f>
        <v>0</v>
      </c>
    </row>
    <row r="31" spans="1:9" ht="37.5" customHeight="1" thickBot="1">
      <c r="A31" s="112">
        <f>I30</f>
        <v>0</v>
      </c>
      <c r="B31" s="112"/>
      <c r="C31" s="112"/>
      <c r="D31" s="113">
        <f>'CỬA 1 CÁNH'!E30+'CỬA 2 CÁNH'!E30+'CỬA 3 CÁNH'!E30+'CỬA 4 CÁNH'!E30+'VÁCH KÍNH'!E30</f>
        <v>0</v>
      </c>
      <c r="E31" s="113"/>
      <c r="F31" s="114"/>
      <c r="G31" s="114"/>
      <c r="H31" s="3"/>
      <c r="I31" s="1"/>
    </row>
    <row r="32" spans="1:9" ht="26.25" customHeight="1" thickBot="1">
      <c r="A32" s="105" t="s">
        <v>106</v>
      </c>
      <c r="B32" s="106"/>
      <c r="C32" s="106"/>
      <c r="D32" s="92"/>
      <c r="E32" s="107">
        <f>J30/10</f>
        <v>0</v>
      </c>
      <c r="F32" s="108"/>
      <c r="G32" s="109"/>
      <c r="H32" s="3"/>
      <c r="I32" s="28">
        <f>E32*40000</f>
        <v>0</v>
      </c>
    </row>
    <row r="33" spans="1:9" ht="26.25" customHeight="1" thickBot="1">
      <c r="A33" s="105" t="s">
        <v>107</v>
      </c>
      <c r="B33" s="106"/>
      <c r="C33" s="106"/>
      <c r="D33" s="92"/>
      <c r="E33" s="107">
        <f>K30</f>
        <v>0</v>
      </c>
      <c r="F33" s="108"/>
      <c r="G33" s="109"/>
      <c r="H33" s="3"/>
      <c r="I33" s="28">
        <f>E33*1300</f>
        <v>0</v>
      </c>
    </row>
    <row r="34" spans="1:9" ht="26.25" customHeight="1" thickBot="1">
      <c r="A34" s="105" t="s">
        <v>108</v>
      </c>
      <c r="B34" s="106"/>
      <c r="C34" s="106"/>
      <c r="D34" s="92"/>
      <c r="E34" s="107">
        <f>L30</f>
        <v>0</v>
      </c>
      <c r="F34" s="108"/>
      <c r="G34" s="109"/>
      <c r="H34" s="3"/>
      <c r="I34" s="28">
        <f>E34*40000</f>
        <v>0</v>
      </c>
    </row>
    <row r="35" spans="1:9" ht="12.75">
      <c r="A35" s="1"/>
      <c r="B35" s="1"/>
      <c r="C35" s="1"/>
      <c r="D35" s="3"/>
      <c r="E35" s="3"/>
      <c r="F35" s="3"/>
      <c r="G35" s="47"/>
      <c r="H35" s="3"/>
      <c r="I35" s="3"/>
    </row>
    <row r="36" spans="1:9" ht="12.75">
      <c r="A36" s="1"/>
      <c r="B36" s="1"/>
      <c r="C36" s="1"/>
      <c r="D36" s="3"/>
      <c r="E36" s="3"/>
      <c r="F36" s="3"/>
      <c r="G36" s="47"/>
      <c r="H36" s="3"/>
      <c r="I36" s="3"/>
    </row>
    <row r="37" spans="1:9" ht="12.75">
      <c r="A37" s="1"/>
      <c r="B37" s="1"/>
      <c r="C37" s="1"/>
      <c r="D37" s="3"/>
      <c r="E37" s="3"/>
      <c r="F37" s="3"/>
      <c r="G37" s="47"/>
      <c r="H37" s="3"/>
      <c r="I37" s="3"/>
    </row>
    <row r="38" spans="1:9" ht="12.75">
      <c r="A38" s="1"/>
      <c r="B38" s="1"/>
      <c r="C38" s="1"/>
      <c r="D38" s="3"/>
      <c r="E38" s="3"/>
      <c r="F38" s="3"/>
      <c r="G38" s="47"/>
      <c r="H38" s="3"/>
      <c r="I38" s="3"/>
    </row>
    <row r="39" spans="1:9" ht="12.75">
      <c r="A39" s="1"/>
      <c r="B39" s="1"/>
      <c r="C39" s="1"/>
      <c r="D39" s="3"/>
      <c r="E39" s="3"/>
      <c r="F39" s="3"/>
      <c r="G39" s="47"/>
      <c r="H39" s="3"/>
      <c r="I39" s="3"/>
    </row>
    <row r="40" spans="1:9" ht="12.75">
      <c r="A40" s="1"/>
      <c r="B40" s="1"/>
      <c r="C40" s="1"/>
      <c r="D40" s="3"/>
      <c r="E40" s="3"/>
      <c r="F40" s="3"/>
      <c r="G40" s="47"/>
      <c r="H40" s="3"/>
      <c r="I40" s="3"/>
    </row>
    <row r="41" spans="1:9" ht="12.75">
      <c r="A41" s="1"/>
      <c r="B41" s="1"/>
      <c r="C41" s="1"/>
      <c r="D41" s="1"/>
      <c r="E41" s="1"/>
      <c r="F41" s="1"/>
      <c r="G41" s="48"/>
      <c r="H41" s="1"/>
      <c r="I41" s="1"/>
    </row>
    <row r="42" spans="1:9" ht="12.75">
      <c r="A42" s="1"/>
      <c r="B42" s="1"/>
      <c r="C42" s="1"/>
      <c r="D42" s="1"/>
      <c r="E42" s="1"/>
      <c r="F42" s="1"/>
      <c r="G42" s="48"/>
      <c r="H42" s="1"/>
      <c r="I42" s="1"/>
    </row>
    <row r="43" spans="1:9" ht="12.75">
      <c r="A43" s="1"/>
      <c r="B43" s="1"/>
      <c r="C43" s="1"/>
      <c r="D43" s="1"/>
      <c r="E43" s="1"/>
      <c r="F43" s="1"/>
      <c r="G43" s="48"/>
      <c r="H43" s="1"/>
      <c r="I43" s="1"/>
    </row>
    <row r="44" spans="1:9" ht="12.75">
      <c r="A44" s="1"/>
      <c r="B44" s="1"/>
      <c r="C44" s="1"/>
      <c r="D44" s="1"/>
      <c r="E44" s="1"/>
      <c r="F44" s="1"/>
      <c r="G44" s="48"/>
      <c r="H44" s="1"/>
      <c r="I44" s="1"/>
    </row>
    <row r="45" spans="1:9" ht="12.75">
      <c r="A45" s="1"/>
      <c r="B45" s="1"/>
      <c r="C45" s="1"/>
      <c r="D45" s="1"/>
      <c r="E45" s="1"/>
      <c r="F45" s="1"/>
      <c r="G45" s="48"/>
      <c r="H45" s="1"/>
      <c r="I45" s="1"/>
    </row>
    <row r="46" spans="1:9" ht="12.75">
      <c r="A46" s="1"/>
      <c r="B46" s="1"/>
      <c r="C46" s="1"/>
      <c r="D46" s="1"/>
      <c r="E46" s="1"/>
      <c r="F46" s="1"/>
      <c r="G46" s="48"/>
      <c r="H46" s="1"/>
      <c r="I46" s="1"/>
    </row>
    <row r="47" spans="1:9" ht="12.75">
      <c r="A47" s="1"/>
      <c r="B47" s="1"/>
      <c r="C47" s="1"/>
      <c r="D47" s="1"/>
      <c r="E47" s="1"/>
      <c r="F47" s="1"/>
      <c r="G47" s="48"/>
      <c r="H47" s="1"/>
      <c r="I47" s="1"/>
    </row>
    <row r="48" spans="1:9" ht="12.75">
      <c r="A48" s="1"/>
      <c r="B48" s="1"/>
      <c r="C48" s="1"/>
      <c r="D48" s="1"/>
      <c r="E48" s="1"/>
      <c r="F48" s="1"/>
      <c r="G48" s="48"/>
      <c r="H48" s="1"/>
      <c r="I48" s="1"/>
    </row>
    <row r="49" spans="1:9" ht="12.75">
      <c r="A49" s="1"/>
      <c r="B49" s="1"/>
      <c r="C49" s="1"/>
      <c r="D49" s="1"/>
      <c r="E49" s="1"/>
      <c r="F49" s="1"/>
      <c r="G49" s="48"/>
      <c r="H49" s="1"/>
      <c r="I49" s="1"/>
    </row>
    <row r="50" spans="1:9" ht="12.75">
      <c r="A50" s="1"/>
      <c r="B50" s="1"/>
      <c r="C50" s="1"/>
      <c r="D50" s="1"/>
      <c r="E50" s="1"/>
      <c r="F50" s="1"/>
      <c r="G50" s="48"/>
      <c r="H50" s="1"/>
      <c r="I50" s="1"/>
    </row>
    <row r="51" spans="1:9" ht="12.75">
      <c r="A51" s="1"/>
      <c r="B51" s="1"/>
      <c r="C51" s="1"/>
      <c r="D51" s="1"/>
      <c r="E51" s="1"/>
      <c r="F51" s="1"/>
      <c r="G51" s="48"/>
      <c r="H51" s="1"/>
      <c r="I51" s="1"/>
    </row>
    <row r="52" spans="1:9" ht="12.75">
      <c r="A52" s="1"/>
      <c r="B52" s="1"/>
      <c r="C52" s="1"/>
      <c r="D52" s="1"/>
      <c r="E52" s="1"/>
      <c r="F52" s="1"/>
      <c r="G52" s="48"/>
      <c r="H52" s="1"/>
      <c r="I52" s="1"/>
    </row>
    <row r="53" spans="1:9" ht="12.75">
      <c r="A53" s="1"/>
      <c r="B53" s="1"/>
      <c r="C53" s="1"/>
      <c r="D53" s="1"/>
      <c r="E53" s="1"/>
      <c r="F53" s="1"/>
      <c r="G53" s="48"/>
      <c r="H53" s="1"/>
      <c r="I53" s="1"/>
    </row>
    <row r="54" spans="1:9" ht="12.75">
      <c r="A54" s="1"/>
      <c r="B54" s="1"/>
      <c r="C54" s="1"/>
      <c r="D54" s="1"/>
      <c r="E54" s="1"/>
      <c r="F54" s="1"/>
      <c r="G54" s="48"/>
      <c r="H54" s="1"/>
      <c r="I54" s="1"/>
    </row>
    <row r="55" spans="1:9" ht="12.75">
      <c r="A55" s="1"/>
      <c r="B55" s="1"/>
      <c r="C55" s="1"/>
      <c r="D55" s="1"/>
      <c r="E55" s="1"/>
      <c r="F55" s="1"/>
      <c r="G55" s="48"/>
      <c r="H55" s="1"/>
      <c r="I55" s="1"/>
    </row>
  </sheetData>
  <sheetProtection/>
  <mergeCells count="10">
    <mergeCell ref="A33:C33"/>
    <mergeCell ref="E33:G33"/>
    <mergeCell ref="A34:C34"/>
    <mergeCell ref="E34:G34"/>
    <mergeCell ref="A30:C30"/>
    <mergeCell ref="A31:C31"/>
    <mergeCell ref="D31:G31"/>
    <mergeCell ref="E30:G30"/>
    <mergeCell ref="A32:C32"/>
    <mergeCell ref="E32:G32"/>
  </mergeCells>
  <printOptions/>
  <pageMargins left="0.75" right="0.75" top="1" bottom="1" header="0.5" footer="0.5"/>
  <pageSetup orientation="portrait" r:id="rId3"/>
  <ignoredErrors>
    <ignoredError sqref="J5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G8"/>
  <sheetViews>
    <sheetView zoomScalePageLayoutView="0" workbookViewId="0" topLeftCell="A1">
      <selection activeCell="D2" sqref="D2:G8"/>
    </sheetView>
  </sheetViews>
  <sheetFormatPr defaultColWidth="9.140625" defaultRowHeight="12.75"/>
  <cols>
    <col min="1" max="1" width="58.8515625" style="21" customWidth="1"/>
    <col min="2" max="2" width="24.7109375" style="0" customWidth="1"/>
    <col min="3" max="3" width="14.421875" style="0" customWidth="1"/>
    <col min="4" max="20" width="9.140625" style="21" customWidth="1"/>
  </cols>
  <sheetData>
    <row r="1" s="21" customFormat="1" ht="66" customHeight="1" thickBot="1"/>
    <row r="2" spans="2:7" ht="29.25" customHeight="1">
      <c r="B2" s="22" t="s">
        <v>64</v>
      </c>
      <c r="C2" s="23" t="s">
        <v>65</v>
      </c>
      <c r="D2" s="120" t="s">
        <v>71</v>
      </c>
      <c r="E2" s="121"/>
      <c r="F2" s="121"/>
      <c r="G2" s="122"/>
    </row>
    <row r="3" spans="2:7" ht="19.5" customHeight="1">
      <c r="B3" s="26" t="s">
        <v>66</v>
      </c>
      <c r="C3" s="24">
        <v>1</v>
      </c>
      <c r="D3" s="123"/>
      <c r="E3" s="124"/>
      <c r="F3" s="124"/>
      <c r="G3" s="125"/>
    </row>
    <row r="4" spans="2:7" ht="19.5" customHeight="1">
      <c r="B4" s="26" t="s">
        <v>67</v>
      </c>
      <c r="C4" s="24">
        <v>2</v>
      </c>
      <c r="D4" s="123"/>
      <c r="E4" s="124"/>
      <c r="F4" s="124"/>
      <c r="G4" s="125"/>
    </row>
    <row r="5" spans="2:7" ht="19.5" customHeight="1">
      <c r="B5" s="26" t="s">
        <v>68</v>
      </c>
      <c r="C5" s="24">
        <v>3</v>
      </c>
      <c r="D5" s="123"/>
      <c r="E5" s="124"/>
      <c r="F5" s="124"/>
      <c r="G5" s="125"/>
    </row>
    <row r="6" spans="2:7" ht="19.5" customHeight="1">
      <c r="B6" s="26" t="s">
        <v>69</v>
      </c>
      <c r="C6" s="24">
        <v>4</v>
      </c>
      <c r="D6" s="123"/>
      <c r="E6" s="124"/>
      <c r="F6" s="124"/>
      <c r="G6" s="125"/>
    </row>
    <row r="7" spans="2:7" ht="19.5" customHeight="1" thickBot="1">
      <c r="B7" s="27" t="s">
        <v>70</v>
      </c>
      <c r="C7" s="25">
        <v>5</v>
      </c>
      <c r="D7" s="123"/>
      <c r="E7" s="124"/>
      <c r="F7" s="124"/>
      <c r="G7" s="125"/>
    </row>
    <row r="8" spans="2:7" ht="165.75" customHeight="1" thickBot="1">
      <c r="B8" s="118" t="s">
        <v>72</v>
      </c>
      <c r="C8" s="119"/>
      <c r="D8" s="126"/>
      <c r="E8" s="127"/>
      <c r="F8" s="127"/>
      <c r="G8" s="128"/>
    </row>
    <row r="9" s="21" customFormat="1" ht="12.75"/>
    <row r="10" s="21" customFormat="1" ht="12.75"/>
    <row r="11" s="21" customFormat="1" ht="12.75"/>
    <row r="12" s="21" customFormat="1" ht="12.75"/>
    <row r="13" s="21" customFormat="1" ht="12.75"/>
    <row r="14" s="21" customFormat="1" ht="12.75"/>
    <row r="15" s="21" customFormat="1" ht="12.75"/>
    <row r="16" s="21" customFormat="1" ht="12.75"/>
    <row r="17" s="21" customFormat="1" ht="12.75"/>
    <row r="18" s="21" customFormat="1" ht="12.75"/>
    <row r="19" s="21" customFormat="1" ht="12.75"/>
    <row r="20" s="21" customFormat="1" ht="12.75"/>
    <row r="21" s="21" customFormat="1" ht="12.75"/>
    <row r="22" s="21" customFormat="1" ht="12.75"/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</sheetData>
  <sheetProtection/>
  <mergeCells count="2">
    <mergeCell ref="B8:C8"/>
    <mergeCell ref="D2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Nam</cp:lastModifiedBy>
  <cp:lastPrinted>2014-11-05T06:08:39Z</cp:lastPrinted>
  <dcterms:created xsi:type="dcterms:W3CDTF">2014-11-05T04:25:04Z</dcterms:created>
  <dcterms:modified xsi:type="dcterms:W3CDTF">2018-11-26T15:18:32Z</dcterms:modified>
  <cp:category/>
  <cp:version/>
  <cp:contentType/>
  <cp:contentStatus/>
</cp:coreProperties>
</file>